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bernd\Documents\Schießen ab 2015\Schießen\2025\Pfingstpokal\"/>
    </mc:Choice>
  </mc:AlternateContent>
  <xr:revisionPtr revIDLastSave="0" documentId="13_ncr:1_{AA581CC2-530A-4E4F-92E7-6704DF5D05A7}" xr6:coauthVersionLast="47" xr6:coauthVersionMax="47" xr10:uidLastSave="{00000000-0000-0000-0000-000000000000}"/>
  <bookViews>
    <workbookView xWindow="135" yWindow="840" windowWidth="23865" windowHeight="12060" xr2:uid="{00000000-000D-0000-FFFF-FFFF00000000}"/>
  </bookViews>
  <sheets>
    <sheet name="Langwaffe" sheetId="16" r:id="rId1"/>
    <sheet name="Kurzwaffe" sheetId="1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16" l="1"/>
  <c r="G20" i="16"/>
  <c r="U20" i="16"/>
  <c r="V20" i="16"/>
  <c r="W20" i="16"/>
  <c r="X20" i="16"/>
  <c r="Y20" i="16"/>
  <c r="Z20" i="16"/>
  <c r="AA20" i="16"/>
  <c r="AB20" i="16"/>
  <c r="AC20" i="16"/>
  <c r="AD20" i="16"/>
  <c r="F21" i="16"/>
  <c r="G21" i="16"/>
  <c r="U21" i="16"/>
  <c r="V21" i="16"/>
  <c r="W21" i="16"/>
  <c r="X21" i="16"/>
  <c r="Y21" i="16"/>
  <c r="Z21" i="16"/>
  <c r="AA21" i="16"/>
  <c r="AB21" i="16"/>
  <c r="AC21" i="16"/>
  <c r="AD21" i="16"/>
  <c r="F7" i="16"/>
  <c r="G7" i="16"/>
  <c r="U7" i="16"/>
  <c r="V7" i="16"/>
  <c r="W7" i="16"/>
  <c r="X7" i="16"/>
  <c r="Y7" i="16"/>
  <c r="Z7" i="16"/>
  <c r="AA7" i="16"/>
  <c r="AB7" i="16"/>
  <c r="AC7" i="16"/>
  <c r="AD7" i="16"/>
  <c r="F10" i="16"/>
  <c r="G10" i="16"/>
  <c r="U10" i="16"/>
  <c r="V10" i="16"/>
  <c r="W10" i="16"/>
  <c r="X10" i="16"/>
  <c r="Y10" i="16"/>
  <c r="Z10" i="16"/>
  <c r="AA10" i="16"/>
  <c r="AB10" i="16"/>
  <c r="AC10" i="16"/>
  <c r="AD10" i="16"/>
  <c r="F9" i="16"/>
  <c r="G9" i="16"/>
  <c r="U9" i="16"/>
  <c r="V9" i="16"/>
  <c r="W9" i="16"/>
  <c r="X9" i="16"/>
  <c r="Y9" i="16"/>
  <c r="Z9" i="16"/>
  <c r="AA9" i="16"/>
  <c r="AB9" i="16"/>
  <c r="AC9" i="16"/>
  <c r="AD9" i="16"/>
  <c r="F25" i="16"/>
  <c r="G25" i="16"/>
  <c r="U25" i="16"/>
  <c r="V25" i="16"/>
  <c r="W25" i="16"/>
  <c r="X25" i="16"/>
  <c r="Y25" i="16"/>
  <c r="Z25" i="16"/>
  <c r="AA25" i="16"/>
  <c r="AB25" i="16"/>
  <c r="AC25" i="16"/>
  <c r="AD25" i="16"/>
  <c r="F18" i="16"/>
  <c r="G18" i="16"/>
  <c r="U18" i="16"/>
  <c r="V18" i="16"/>
  <c r="W18" i="16"/>
  <c r="X18" i="16"/>
  <c r="Y18" i="16"/>
  <c r="Z18" i="16"/>
  <c r="AA18" i="16"/>
  <c r="AB18" i="16"/>
  <c r="AC18" i="16"/>
  <c r="AD18" i="16"/>
  <c r="F26" i="16"/>
  <c r="G26" i="16"/>
  <c r="U26" i="16"/>
  <c r="V26" i="16"/>
  <c r="W26" i="16"/>
  <c r="X26" i="16"/>
  <c r="Y26" i="16"/>
  <c r="Z26" i="16"/>
  <c r="AA26" i="16"/>
  <c r="AB26" i="16"/>
  <c r="AC26" i="16"/>
  <c r="AD26" i="16"/>
  <c r="F27" i="16"/>
  <c r="G27" i="16"/>
  <c r="U27" i="16"/>
  <c r="V27" i="16"/>
  <c r="W27" i="16"/>
  <c r="X27" i="16"/>
  <c r="Y27" i="16"/>
  <c r="Z27" i="16"/>
  <c r="AA27" i="16"/>
  <c r="AB27" i="16"/>
  <c r="AC27" i="16"/>
  <c r="AD27" i="16"/>
  <c r="F19" i="16"/>
  <c r="G19" i="16"/>
  <c r="U19" i="16"/>
  <c r="V19" i="16"/>
  <c r="W19" i="16"/>
  <c r="X19" i="16"/>
  <c r="Y19" i="16"/>
  <c r="Z19" i="16"/>
  <c r="AA19" i="16"/>
  <c r="AB19" i="16"/>
  <c r="AC19" i="16"/>
  <c r="AD19" i="16"/>
  <c r="F28" i="16"/>
  <c r="G28" i="16"/>
  <c r="U28" i="16"/>
  <c r="V28" i="16"/>
  <c r="W28" i="16"/>
  <c r="X28" i="16"/>
  <c r="Y28" i="16"/>
  <c r="Z28" i="16"/>
  <c r="AA28" i="16"/>
  <c r="AB28" i="16"/>
  <c r="AC28" i="16"/>
  <c r="AD28" i="16"/>
  <c r="F16" i="16"/>
  <c r="G16" i="16"/>
  <c r="U16" i="16"/>
  <c r="V16" i="16"/>
  <c r="W16" i="16"/>
  <c r="X16" i="16"/>
  <c r="Y16" i="16"/>
  <c r="Z16" i="16"/>
  <c r="AA16" i="16"/>
  <c r="AB16" i="16"/>
  <c r="AC16" i="16"/>
  <c r="AD16" i="16"/>
  <c r="F8" i="16"/>
  <c r="G8" i="16"/>
  <c r="U8" i="16"/>
  <c r="V8" i="16"/>
  <c r="W8" i="16"/>
  <c r="X8" i="16"/>
  <c r="Y8" i="16"/>
  <c r="Z8" i="16"/>
  <c r="AA8" i="16"/>
  <c r="AB8" i="16"/>
  <c r="AC8" i="16"/>
  <c r="AD8" i="16"/>
  <c r="F17" i="16"/>
  <c r="G17" i="16"/>
  <c r="U17" i="16"/>
  <c r="V17" i="16"/>
  <c r="W17" i="16"/>
  <c r="X17" i="16"/>
  <c r="Y17" i="16"/>
  <c r="Z17" i="16"/>
  <c r="AA17" i="16"/>
  <c r="AB17" i="16"/>
  <c r="AC17" i="16"/>
  <c r="AD17" i="16"/>
  <c r="F22" i="16"/>
  <c r="G22" i="16"/>
  <c r="U22" i="16"/>
  <c r="V22" i="16"/>
  <c r="W22" i="16"/>
  <c r="X22" i="16"/>
  <c r="Y22" i="16"/>
  <c r="Z22" i="16"/>
  <c r="AA22" i="16"/>
  <c r="AB22" i="16"/>
  <c r="AC22" i="16"/>
  <c r="AD22" i="16"/>
  <c r="F23" i="16"/>
  <c r="G23" i="16"/>
  <c r="U23" i="16"/>
  <c r="V23" i="16"/>
  <c r="W23" i="16"/>
  <c r="X23" i="16"/>
  <c r="Y23" i="16"/>
  <c r="Z23" i="16"/>
  <c r="AA23" i="16"/>
  <c r="AB23" i="16"/>
  <c r="AC23" i="16"/>
  <c r="AD23" i="16"/>
  <c r="F15" i="16"/>
  <c r="G15" i="16"/>
  <c r="U15" i="16"/>
  <c r="V15" i="16"/>
  <c r="W15" i="16"/>
  <c r="X15" i="16"/>
  <c r="Y15" i="16"/>
  <c r="Z15" i="16"/>
  <c r="AA15" i="16"/>
  <c r="AB15" i="16"/>
  <c r="AC15" i="16"/>
  <c r="AD15" i="16"/>
  <c r="F11" i="16"/>
  <c r="G11" i="16"/>
  <c r="U11" i="16"/>
  <c r="V11" i="16"/>
  <c r="W11" i="16"/>
  <c r="X11" i="16"/>
  <c r="Y11" i="16"/>
  <c r="Z11" i="16"/>
  <c r="AA11" i="16"/>
  <c r="AB11" i="16"/>
  <c r="AC11" i="16"/>
  <c r="AD11" i="16"/>
  <c r="F3" i="16"/>
  <c r="G3" i="16"/>
  <c r="U3" i="16"/>
  <c r="V3" i="16"/>
  <c r="W3" i="16"/>
  <c r="X3" i="16"/>
  <c r="Y3" i="16"/>
  <c r="Z3" i="16"/>
  <c r="AA3" i="16"/>
  <c r="AB3" i="16"/>
  <c r="AC3" i="16"/>
  <c r="AD3" i="16"/>
  <c r="F14" i="15"/>
  <c r="G14" i="15"/>
  <c r="U14" i="15"/>
  <c r="V14" i="15"/>
  <c r="W14" i="15"/>
  <c r="X14" i="15"/>
  <c r="Y14" i="15"/>
  <c r="Z14" i="15"/>
  <c r="AA14" i="15"/>
  <c r="AB14" i="15"/>
  <c r="AC14" i="15"/>
  <c r="AD14" i="15"/>
  <c r="F10" i="15"/>
  <c r="G10" i="15"/>
  <c r="U10" i="15"/>
  <c r="V10" i="15"/>
  <c r="W10" i="15"/>
  <c r="X10" i="15"/>
  <c r="Y10" i="15"/>
  <c r="Z10" i="15"/>
  <c r="AA10" i="15"/>
  <c r="AB10" i="15"/>
  <c r="AC10" i="15"/>
  <c r="AD10" i="15"/>
  <c r="F17" i="15"/>
  <c r="G17" i="15"/>
  <c r="U17" i="15"/>
  <c r="V17" i="15"/>
  <c r="W17" i="15"/>
  <c r="X17" i="15"/>
  <c r="Y17" i="15"/>
  <c r="Z17" i="15"/>
  <c r="AA17" i="15"/>
  <c r="AB17" i="15"/>
  <c r="AC17" i="15"/>
  <c r="AD17" i="15"/>
  <c r="F11" i="15"/>
  <c r="G11" i="15"/>
  <c r="U11" i="15"/>
  <c r="V11" i="15"/>
  <c r="W11" i="15"/>
  <c r="X11" i="15"/>
  <c r="Y11" i="15"/>
  <c r="Z11" i="15"/>
  <c r="AA11" i="15"/>
  <c r="AB11" i="15"/>
  <c r="AC11" i="15"/>
  <c r="AD11" i="15"/>
  <c r="F5" i="15"/>
  <c r="G5" i="15"/>
  <c r="U5" i="15"/>
  <c r="V5" i="15"/>
  <c r="W5" i="15"/>
  <c r="X5" i="15"/>
  <c r="Y5" i="15"/>
  <c r="Z5" i="15"/>
  <c r="AA5" i="15"/>
  <c r="AB5" i="15"/>
  <c r="AC5" i="15"/>
  <c r="AD5" i="15"/>
  <c r="F16" i="15"/>
  <c r="G16" i="15"/>
  <c r="U16" i="15"/>
  <c r="V16" i="15"/>
  <c r="W16" i="15"/>
  <c r="X16" i="15"/>
  <c r="Y16" i="15"/>
  <c r="Z16" i="15"/>
  <c r="AA16" i="15"/>
  <c r="AB16" i="15"/>
  <c r="AC16" i="15"/>
  <c r="AD16" i="15"/>
  <c r="F7" i="15"/>
  <c r="G7" i="15"/>
  <c r="U7" i="15"/>
  <c r="V7" i="15"/>
  <c r="W7" i="15"/>
  <c r="X7" i="15"/>
  <c r="Y7" i="15"/>
  <c r="Z7" i="15"/>
  <c r="AA7" i="15"/>
  <c r="AB7" i="15"/>
  <c r="AC7" i="15"/>
  <c r="AD7" i="15"/>
  <c r="F9" i="15"/>
  <c r="G9" i="15"/>
  <c r="U9" i="15"/>
  <c r="V9" i="15"/>
  <c r="W9" i="15"/>
  <c r="X9" i="15"/>
  <c r="Y9" i="15"/>
  <c r="Z9" i="15"/>
  <c r="AA9" i="15"/>
  <c r="AB9" i="15"/>
  <c r="AC9" i="15"/>
  <c r="AD9" i="15"/>
  <c r="F6" i="15"/>
  <c r="G6" i="15"/>
  <c r="U6" i="15"/>
  <c r="V6" i="15"/>
  <c r="W6" i="15"/>
  <c r="X6" i="15"/>
  <c r="Y6" i="15"/>
  <c r="Z6" i="15"/>
  <c r="AA6" i="15"/>
  <c r="AB6" i="15"/>
  <c r="AC6" i="15"/>
  <c r="AD6" i="15"/>
  <c r="F3" i="15"/>
  <c r="G3" i="15"/>
  <c r="U3" i="15"/>
  <c r="V3" i="15"/>
  <c r="W3" i="15"/>
  <c r="X3" i="15"/>
  <c r="Y3" i="15"/>
  <c r="Z3" i="15"/>
  <c r="AA3" i="15"/>
  <c r="AB3" i="15"/>
  <c r="AC3" i="15"/>
  <c r="AD3" i="15"/>
  <c r="F4" i="15"/>
  <c r="G4" i="15"/>
  <c r="U4" i="15"/>
  <c r="V4" i="15"/>
  <c r="W4" i="15"/>
  <c r="X4" i="15"/>
  <c r="Y4" i="15"/>
  <c r="Z4" i="15"/>
  <c r="AA4" i="15"/>
  <c r="AB4" i="15"/>
  <c r="AC4" i="15"/>
  <c r="AD4" i="15"/>
  <c r="F8" i="15"/>
  <c r="G8" i="15"/>
  <c r="U8" i="15"/>
  <c r="V8" i="15"/>
  <c r="W8" i="15"/>
  <c r="X8" i="15"/>
  <c r="Y8" i="15"/>
  <c r="Z8" i="15"/>
  <c r="AA8" i="15"/>
  <c r="AB8" i="15"/>
  <c r="AC8" i="15"/>
  <c r="AD8" i="15"/>
  <c r="F5" i="16"/>
  <c r="G5" i="16"/>
  <c r="U5" i="16"/>
  <c r="V5" i="16"/>
  <c r="W5" i="16"/>
  <c r="X5" i="16"/>
  <c r="Y5" i="16"/>
  <c r="Z5" i="16"/>
  <c r="AA5" i="16"/>
  <c r="AB5" i="16"/>
  <c r="AC5" i="16"/>
  <c r="AD5" i="16"/>
  <c r="F12" i="16"/>
  <c r="G12" i="16"/>
  <c r="U12" i="16"/>
  <c r="V12" i="16"/>
  <c r="W12" i="16"/>
  <c r="X12" i="16"/>
  <c r="Y12" i="16"/>
  <c r="Z12" i="16"/>
  <c r="AA12" i="16"/>
  <c r="AB12" i="16"/>
  <c r="AC12" i="16"/>
  <c r="AD12" i="16"/>
  <c r="F6" i="16"/>
  <c r="G6" i="16"/>
  <c r="U6" i="16"/>
  <c r="V6" i="16"/>
  <c r="W6" i="16"/>
  <c r="X6" i="16"/>
  <c r="Y6" i="16"/>
  <c r="Z6" i="16"/>
  <c r="AA6" i="16"/>
  <c r="AB6" i="16"/>
  <c r="AC6" i="16"/>
  <c r="AD6" i="16"/>
  <c r="F13" i="16"/>
  <c r="G13" i="16"/>
  <c r="U13" i="16"/>
  <c r="V13" i="16"/>
  <c r="W13" i="16"/>
  <c r="X13" i="16"/>
  <c r="Y13" i="16"/>
  <c r="Z13" i="16"/>
  <c r="AA13" i="16"/>
  <c r="AB13" i="16"/>
  <c r="AC13" i="16"/>
  <c r="AD13" i="16"/>
  <c r="AD24" i="16"/>
  <c r="AC24" i="16"/>
  <c r="AB24" i="16"/>
  <c r="AA24" i="16"/>
  <c r="Z24" i="16"/>
  <c r="Y24" i="16"/>
  <c r="X24" i="16"/>
  <c r="W24" i="16"/>
  <c r="V24" i="16"/>
  <c r="U24" i="16"/>
  <c r="G24" i="16"/>
  <c r="F24" i="16"/>
  <c r="AD14" i="16"/>
  <c r="AC14" i="16"/>
  <c r="AB14" i="16"/>
  <c r="AA14" i="16"/>
  <c r="Z14" i="16"/>
  <c r="Y14" i="16"/>
  <c r="X14" i="16"/>
  <c r="W14" i="16"/>
  <c r="V14" i="16"/>
  <c r="U14" i="16"/>
  <c r="G14" i="16"/>
  <c r="F14" i="16"/>
  <c r="AD4" i="16"/>
  <c r="AC4" i="16"/>
  <c r="AB4" i="16"/>
  <c r="AA4" i="16"/>
  <c r="Z4" i="16"/>
  <c r="Y4" i="16"/>
  <c r="X4" i="16"/>
  <c r="W4" i="16"/>
  <c r="V4" i="16"/>
  <c r="U4" i="16"/>
  <c r="G4" i="16"/>
  <c r="F4" i="16"/>
  <c r="AE20" i="16" l="1"/>
  <c r="E20" i="16" s="1"/>
  <c r="AE21" i="16"/>
  <c r="E21" i="16" s="1"/>
  <c r="AE7" i="16"/>
  <c r="E7" i="16" s="1"/>
  <c r="AE10" i="16"/>
  <c r="E10" i="16" s="1"/>
  <c r="AE9" i="16"/>
  <c r="E9" i="16" s="1"/>
  <c r="AE25" i="16"/>
  <c r="E25" i="16" s="1"/>
  <c r="AE18" i="16"/>
  <c r="E18" i="16" s="1"/>
  <c r="AE26" i="16"/>
  <c r="E26" i="16" s="1"/>
  <c r="AE27" i="16"/>
  <c r="E27" i="16" s="1"/>
  <c r="AE19" i="16"/>
  <c r="E19" i="16" s="1"/>
  <c r="AE28" i="16"/>
  <c r="E28" i="16" s="1"/>
  <c r="AE16" i="16"/>
  <c r="E16" i="16" s="1"/>
  <c r="AE8" i="16"/>
  <c r="E8" i="16" s="1"/>
  <c r="AE17" i="16"/>
  <c r="E17" i="16" s="1"/>
  <c r="AE22" i="16"/>
  <c r="E22" i="16" s="1"/>
  <c r="AE23" i="16"/>
  <c r="E23" i="16" s="1"/>
  <c r="AE15" i="16"/>
  <c r="E15" i="16" s="1"/>
  <c r="AE11" i="16"/>
  <c r="E11" i="16" s="1"/>
  <c r="AE3" i="16"/>
  <c r="E3" i="16" s="1"/>
  <c r="AE5" i="16"/>
  <c r="E5" i="16" s="1"/>
  <c r="AE14" i="15"/>
  <c r="E14" i="15" s="1"/>
  <c r="AE10" i="15"/>
  <c r="E10" i="15" s="1"/>
  <c r="AE17" i="15"/>
  <c r="E17" i="15" s="1"/>
  <c r="AE11" i="15"/>
  <c r="E11" i="15" s="1"/>
  <c r="AE16" i="15"/>
  <c r="E16" i="15" s="1"/>
  <c r="AE5" i="15"/>
  <c r="E5" i="15" s="1"/>
  <c r="AE7" i="15"/>
  <c r="E7" i="15" s="1"/>
  <c r="AE9" i="15"/>
  <c r="E9" i="15" s="1"/>
  <c r="AE6" i="15"/>
  <c r="E6" i="15" s="1"/>
  <c r="AE3" i="15"/>
  <c r="E3" i="15" s="1"/>
  <c r="AE4" i="15"/>
  <c r="E4" i="15" s="1"/>
  <c r="AE8" i="15"/>
  <c r="E8" i="15" s="1"/>
  <c r="AE12" i="16"/>
  <c r="E12" i="16" s="1"/>
  <c r="AE6" i="16"/>
  <c r="E6" i="16" s="1"/>
  <c r="AE13" i="16"/>
  <c r="E13" i="16" s="1"/>
  <c r="AH4" i="16" a="1"/>
  <c r="AH4" i="16" s="1"/>
  <c r="AE24" i="16"/>
  <c r="E24" i="16" s="1"/>
  <c r="AE14" i="16"/>
  <c r="E14" i="16" s="1"/>
  <c r="AE4" i="16"/>
  <c r="E4" i="16" s="1"/>
  <c r="AH3" i="16" a="1"/>
  <c r="AH3" i="16" s="1"/>
  <c r="AI3" i="16" a="1"/>
  <c r="AI3" i="16" s="1"/>
  <c r="AJ3" i="16" a="1"/>
  <c r="AJ3" i="16" s="1"/>
  <c r="AI4" i="16" a="1"/>
  <c r="AI4" i="16" s="1"/>
  <c r="AJ4" i="16" a="1"/>
  <c r="AJ4" i="16" s="1"/>
  <c r="AD13" i="15"/>
  <c r="AC13" i="15"/>
  <c r="AB13" i="15"/>
  <c r="AA13" i="15"/>
  <c r="Z13" i="15"/>
  <c r="Y13" i="15"/>
  <c r="X13" i="15"/>
  <c r="W13" i="15"/>
  <c r="V13" i="15"/>
  <c r="U13" i="15"/>
  <c r="G13" i="15"/>
  <c r="F13" i="15"/>
  <c r="AD12" i="15"/>
  <c r="AC12" i="15"/>
  <c r="AB12" i="15"/>
  <c r="AA12" i="15"/>
  <c r="Z12" i="15"/>
  <c r="Y12" i="15"/>
  <c r="X12" i="15"/>
  <c r="W12" i="15"/>
  <c r="V12" i="15"/>
  <c r="U12" i="15"/>
  <c r="G12" i="15"/>
  <c r="F12" i="15"/>
  <c r="AD15" i="15"/>
  <c r="AC15" i="15"/>
  <c r="AB15" i="15"/>
  <c r="AA15" i="15"/>
  <c r="Z15" i="15"/>
  <c r="Y15" i="15"/>
  <c r="X15" i="15"/>
  <c r="W15" i="15"/>
  <c r="V15" i="15"/>
  <c r="U15" i="15"/>
  <c r="G15" i="15"/>
  <c r="F15" i="15"/>
  <c r="D20" i="16" l="1"/>
  <c r="D21" i="16"/>
  <c r="D7" i="16"/>
  <c r="D10" i="16"/>
  <c r="D9" i="16"/>
  <c r="D25" i="16"/>
  <c r="D18" i="16"/>
  <c r="D26" i="16"/>
  <c r="D27" i="16"/>
  <c r="D19" i="16"/>
  <c r="D28" i="16"/>
  <c r="D16" i="16"/>
  <c r="D8" i="16"/>
  <c r="D17" i="16"/>
  <c r="D22" i="16"/>
  <c r="D23" i="16"/>
  <c r="D15" i="16"/>
  <c r="D11" i="16"/>
  <c r="D3" i="16"/>
  <c r="D5" i="16"/>
  <c r="D12" i="16"/>
  <c r="D6" i="16"/>
  <c r="D13" i="16"/>
  <c r="D4" i="16"/>
  <c r="AK3" i="16"/>
  <c r="D14" i="16"/>
  <c r="D24" i="16"/>
  <c r="AK4" i="16"/>
  <c r="AE13" i="15"/>
  <c r="E13" i="15" s="1"/>
  <c r="AE12" i="15"/>
  <c r="E12" i="15" s="1"/>
  <c r="AE15" i="15"/>
  <c r="E15" i="15" s="1"/>
  <c r="AJ4" i="15" a="1"/>
  <c r="AJ4" i="15" s="1"/>
  <c r="AI4" i="15" a="1"/>
  <c r="AI4" i="15" s="1"/>
  <c r="AJ3" i="15" a="1"/>
  <c r="AJ3" i="15" s="1"/>
  <c r="AH3" i="15" a="1"/>
  <c r="AH3" i="15" s="1"/>
  <c r="AI3" i="15" a="1"/>
  <c r="AI3" i="15" s="1"/>
  <c r="AH4" i="15" a="1"/>
  <c r="AH4" i="15" s="1"/>
  <c r="D14" i="15" l="1"/>
  <c r="D10" i="15"/>
  <c r="D17" i="15"/>
  <c r="D11" i="15"/>
  <c r="D16" i="15"/>
  <c r="D5" i="15"/>
  <c r="D9" i="15"/>
  <c r="D7" i="15"/>
  <c r="D6" i="15"/>
  <c r="D4" i="15"/>
  <c r="D3" i="15"/>
  <c r="D8" i="15"/>
  <c r="D13" i="15"/>
  <c r="D12" i="15"/>
  <c r="D15" i="15"/>
  <c r="AK4" i="15"/>
  <c r="AK3" i="15"/>
</calcChain>
</file>

<file path=xl/sharedStrings.xml><?xml version="1.0" encoding="utf-8"?>
<sst xmlns="http://schemas.openxmlformats.org/spreadsheetml/2006/main" count="201" uniqueCount="86">
  <si>
    <t>Name</t>
  </si>
  <si>
    <t>Vorname</t>
  </si>
  <si>
    <t>Verein</t>
  </si>
  <si>
    <t>SSV Liebenthal</t>
  </si>
  <si>
    <t>SV Groß Schönebeck</t>
  </si>
  <si>
    <t>Summe Gesamt</t>
  </si>
  <si>
    <t>1. Platz</t>
  </si>
  <si>
    <t>2. Platz</t>
  </si>
  <si>
    <t>3. Platz</t>
  </si>
  <si>
    <t>Gesamt</t>
  </si>
  <si>
    <t>Summe 10 Beste</t>
  </si>
  <si>
    <t>Platzie-rung</t>
  </si>
  <si>
    <t>Schuss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</si>
  <si>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</si>
  <si>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</si>
  <si>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</si>
  <si>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</si>
  <si>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</si>
  <si>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</si>
  <si>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</si>
  <si>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</si>
  <si>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</si>
  <si>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</si>
  <si>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</si>
  <si>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</si>
  <si>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</si>
  <si>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Anzahl 10</t>
  </si>
  <si>
    <t>Anzahl 9</t>
  </si>
  <si>
    <t>Anzahl 8</t>
  </si>
  <si>
    <t>Anzahl 7</t>
  </si>
  <si>
    <t>Anzahl 6</t>
  </si>
  <si>
    <t>Anzahl 5</t>
  </si>
  <si>
    <t>Anzahl 4</t>
  </si>
  <si>
    <t>Anzahl 3</t>
  </si>
  <si>
    <t>Anzahl 2</t>
  </si>
  <si>
    <t>Anzahl 1</t>
  </si>
  <si>
    <t>Faktor</t>
  </si>
  <si>
    <t>Summe 10 Beste und Faktor</t>
  </si>
  <si>
    <t>Perschke</t>
  </si>
  <si>
    <t>Harry</t>
  </si>
  <si>
    <t>Portner</t>
  </si>
  <si>
    <t>Steffen</t>
  </si>
  <si>
    <t>Franz</t>
  </si>
  <si>
    <t>Doreen</t>
  </si>
  <si>
    <t>Netzer</t>
  </si>
  <si>
    <t>Jaqueline</t>
  </si>
  <si>
    <t>Uwe</t>
  </si>
  <si>
    <t>Kametzki</t>
  </si>
  <si>
    <t>Frank</t>
  </si>
  <si>
    <t>Ganschow</t>
  </si>
  <si>
    <t>Dietrich</t>
  </si>
  <si>
    <t>Arne</t>
  </si>
  <si>
    <t>Raasch</t>
  </si>
  <si>
    <t>Gernot</t>
  </si>
  <si>
    <t>Brunk</t>
  </si>
  <si>
    <t>Norbert</t>
  </si>
  <si>
    <t>Birgit</t>
  </si>
  <si>
    <t>Zeinert</t>
  </si>
  <si>
    <t>Heiko</t>
  </si>
  <si>
    <t>Thomas</t>
  </si>
  <si>
    <t>Prechtel</t>
  </si>
  <si>
    <t>Ronald</t>
  </si>
  <si>
    <t>Nitsche</t>
  </si>
  <si>
    <t>Achim</t>
  </si>
  <si>
    <t>Arndt</t>
  </si>
  <si>
    <t>Günter</t>
  </si>
  <si>
    <t>Heinke</t>
  </si>
  <si>
    <t>Peer</t>
  </si>
  <si>
    <t>Puff</t>
  </si>
  <si>
    <t>Burkhardt</t>
  </si>
  <si>
    <t>Bensdorf</t>
  </si>
  <si>
    <t>Dagmar</t>
  </si>
  <si>
    <t>Dr. Kunte</t>
  </si>
  <si>
    <t>Bernhard</t>
  </si>
  <si>
    <t>Börner</t>
  </si>
  <si>
    <t>Heinz</t>
  </si>
  <si>
    <t>Dähre</t>
  </si>
  <si>
    <t>Leonhardt</t>
  </si>
  <si>
    <t>Dieter</t>
  </si>
  <si>
    <t>Pärschke</t>
  </si>
  <si>
    <t>Uta</t>
  </si>
  <si>
    <t>Konny</t>
  </si>
  <si>
    <t>Preschke</t>
  </si>
  <si>
    <t xml:space="preserve">Brunk </t>
  </si>
  <si>
    <t>Röper</t>
  </si>
  <si>
    <t>Julius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</si>
</sst>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5"/>
      <name val="Calibri"/>
      <scheme val="minor"/>
    </font>
    <font>
      <b/>
      <sz val="11"/>
      <color theme="5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</borders>
  <cellStyleXfs count="2">
    <xf numFmtId="0" fontId="0" fillId="0" borderId="0"/>
    <xf numFmtId="0" fontId="3" fillId="3" borderId="1" applyNumberFormat="0" applyAlignment="0" applyProtection="0"/>
  </cellStyleXfs>
  <cellXfs count="19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2" borderId="0" xfId="0" applyFill="1" applyProtection="1">
      <protection locked="0"/>
    </xf>
    <xf numFmtId="0" fontId="0" fillId="2" borderId="0" xfId="0" applyFill="1"/>
    <xf numFmtId="0" fontId="2" fillId="0" borderId="0" xfId="0" applyFont="1"/>
    <xf numFmtId="0" fontId="4" fillId="0" borderId="0" xfId="0" applyFont="1"/>
    <xf numFmtId="0" fontId="3" fillId="3" borderId="1" xfId="1" applyNumberFormat="1" applyProtection="1">
      <protection locked="0"/>
    </xf>
    <xf numFmtId="1" fontId="2" fillId="0" borderId="0" xfId="0" applyNumberFormat="1" applyFont="1"/>
    <xf numFmtId="1" fontId="4" fillId="0" borderId="0" xfId="0" applyNumberFormat="1" applyFont="1"/>
    <xf numFmtId="0" fontId="1" fillId="2" borderId="0" xfId="0" applyFont="1" applyFill="1" applyAlignment="1" applyProtection="1">
      <alignment horizontal="center"/>
      <protection locked="0"/>
    </xf>
    <xf numFmtId="0" fontId="3" fillId="3" borderId="2" xfId="1" applyNumberFormat="1" applyBorder="1" applyProtection="1">
      <protection locked="0"/>
    </xf>
    <xf numFmtId="0" fontId="3" fillId="3" borderId="2" xfId="1" applyBorder="1" applyProtection="1">
      <protection locked="0"/>
    </xf>
    <xf numFmtId="1" fontId="5" fillId="0" borderId="0" xfId="0" applyNumberFormat="1" applyFont="1"/>
    <xf numFmtId="0" fontId="3" fillId="3" borderId="1" xfId="1" applyProtection="1">
      <protection locked="0"/>
    </xf>
    <xf numFmtId="0" fontId="1" fillId="2" borderId="0" xfId="0" applyFont="1" applyFill="1" applyAlignment="1" applyProtection="1">
      <alignment horizontal="center"/>
      <protection locked="0"/>
    </xf>
  </cellXfs>
  <cellStyles count="2">
    <cellStyle name="Berechnung" xfId="1" builtinId="22"/>
    <cellStyle name="Standard" xfId="0" builtinId="0"/>
  </cellStyles>
  <dxfs count="80">
    <dxf>
      <font>
        <strike val="0"/>
        <outline val="0"/>
        <shadow val="0"/>
        <u val="none"/>
        <vertAlign val="baseline"/>
        <sz val="11"/>
        <color theme="5"/>
        <name val="Calibri"/>
        <scheme val="minor"/>
      </font>
      <numFmt numFmtId="1" formatCode="0"/>
      <protection locked="1" hidden="0"/>
    </dxf>
    <dxf>
      <font>
        <strike val="0"/>
        <outline val="0"/>
        <shadow val="0"/>
        <u val="none"/>
        <vertAlign val="baseline"/>
        <sz val="11"/>
        <color theme="5"/>
        <name val="Calibri"/>
        <scheme val="minor"/>
      </font>
      <numFmt numFmtId="1" formatCode="0"/>
      <protection locked="1" hidden="0"/>
    </dxf>
    <dxf>
      <font>
        <strike val="0"/>
        <outline val="0"/>
        <shadow val="0"/>
        <u val="none"/>
        <vertAlign val="baseline"/>
        <sz val="11"/>
        <color theme="5"/>
        <name val="Calibri"/>
        <scheme val="minor"/>
      </font>
      <numFmt numFmtId="1" formatCode="0"/>
      <protection locked="1" hidden="0"/>
    </dxf>
    <dxf>
      <font>
        <strike val="0"/>
        <outline val="0"/>
        <shadow val="0"/>
        <u val="none"/>
        <vertAlign val="baseline"/>
        <sz val="11"/>
        <color theme="5"/>
        <name val="Calibri"/>
        <scheme val="minor"/>
      </font>
      <numFmt numFmtId="1" formatCode="0"/>
      <protection locked="1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ont>
        <strike val="0"/>
        <outline val="0"/>
        <shadow val="0"/>
        <u val="none"/>
        <vertAlign val="baseline"/>
        <sz val="11"/>
        <color theme="5"/>
        <name val="Calibri"/>
        <scheme val="minor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5"/>
        <name val="Calibri"/>
        <family val="2"/>
        <scheme val="minor"/>
      </font>
      <numFmt numFmtId="1" formatCode="0"/>
      <protection locked="1" hidden="0"/>
    </dxf>
    <dxf>
      <font>
        <strike val="0"/>
        <outline val="0"/>
        <shadow val="0"/>
        <u val="none"/>
        <vertAlign val="baseline"/>
        <sz val="11"/>
        <color theme="5"/>
        <name val="Calibri"/>
        <scheme val="minor"/>
      </font>
      <numFmt numFmtId="1" formatCode="0"/>
      <protection locked="1" hidden="0"/>
    </dxf>
    <dxf>
      <font>
        <strike val="0"/>
        <outline val="0"/>
        <shadow val="0"/>
        <u val="none"/>
        <vertAlign val="baseline"/>
        <sz val="11"/>
        <color theme="5"/>
        <name val="Calibri"/>
        <scheme val="minor"/>
      </font>
      <protection locked="1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theme="5"/>
        <name val="Calibri"/>
        <scheme val="minor"/>
      </font>
      <numFmt numFmtId="1" formatCode="0"/>
      <protection locked="1" hidden="0"/>
    </dxf>
    <dxf>
      <font>
        <strike val="0"/>
        <outline val="0"/>
        <shadow val="0"/>
        <u val="none"/>
        <vertAlign val="baseline"/>
        <sz val="11"/>
        <color theme="5"/>
        <name val="Calibri"/>
        <scheme val="minor"/>
      </font>
      <numFmt numFmtId="1" formatCode="0"/>
      <protection locked="1" hidden="0"/>
    </dxf>
    <dxf>
      <font>
        <strike val="0"/>
        <outline val="0"/>
        <shadow val="0"/>
        <u val="none"/>
        <vertAlign val="baseline"/>
        <sz val="11"/>
        <color theme="5"/>
        <name val="Calibri"/>
        <scheme val="minor"/>
      </font>
      <numFmt numFmtId="1" formatCode="0"/>
      <protection locked="1" hidden="0"/>
    </dxf>
    <dxf>
      <font>
        <strike val="0"/>
        <outline val="0"/>
        <shadow val="0"/>
        <u val="none"/>
        <vertAlign val="baseline"/>
        <sz val="11"/>
        <color theme="5"/>
        <name val="Calibri"/>
        <scheme val="minor"/>
      </font>
      <numFmt numFmtId="1" formatCode="0"/>
      <protection locked="1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ont>
        <strike val="0"/>
        <outline val="0"/>
        <shadow val="0"/>
        <u val="none"/>
        <vertAlign val="baseline"/>
        <sz val="11"/>
        <color theme="5"/>
        <name val="Calibri"/>
        <scheme val="minor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5"/>
        <name val="Calibri"/>
        <family val="2"/>
        <scheme val="minor"/>
      </font>
      <numFmt numFmtId="1" formatCode="0"/>
      <protection locked="1" hidden="0"/>
    </dxf>
    <dxf>
      <font>
        <strike val="0"/>
        <outline val="0"/>
        <shadow val="0"/>
        <u val="none"/>
        <vertAlign val="baseline"/>
        <sz val="11"/>
        <color theme="5"/>
        <name val="Calibri"/>
        <scheme val="minor"/>
      </font>
      <numFmt numFmtId="1" formatCode="0"/>
      <protection locked="1" hidden="0"/>
    </dxf>
    <dxf>
      <font>
        <strike val="0"/>
        <outline val="0"/>
        <shadow val="0"/>
        <u val="none"/>
        <vertAlign val="baseline"/>
        <sz val="11"/>
        <color theme="5"/>
        <name val="Calibri"/>
        <scheme val="minor"/>
      </font>
      <protection locked="1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alignment vertical="center" textRotation="0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le223" displayName="Tabelle223" ref="A2:AE28" totalsRowShown="0" headerRowDxfId="79" dataDxfId="78">
  <autoFilter ref="A2:AE28" xr:uid="{00000000-0009-0000-0100-000002000000}"/>
  <sortState xmlns:xlrd2="http://schemas.microsoft.com/office/spreadsheetml/2017/richdata2" ref="A3:AE28">
    <sortCondition ref="D2:D28"/>
  </sortState>
  <tableColumns count="31">
    <tableColumn id="1" xr3:uid="{00000000-0010-0000-0000-000001000000}" name="Name" dataDxfId="77"/>
    <tableColumn id="2" xr3:uid="{00000000-0010-0000-0000-000002000000}" name="Vorname" dataDxfId="76"/>
    <tableColumn id="3" xr3:uid="{00000000-0010-0000-0000-000003000000}" name="Verein" dataDxfId="75"/>
    <tableColumn id="19" xr3:uid="{00000000-0010-0000-0000-000013000000}" name="Platzie-rung" dataDxfId="74">
      <calculatedColumnFormula>_xlfn.RANK.EQ(Tabelle223[[#This Row],[Summe 10 Beste und Faktor]],Tabelle223[Summe 10 Beste und Faktor],0)</calculatedColumnFormula>
    </tableColumn>
    <tableColumn id="4" xr3:uid="{00000000-0010-0000-0000-000004000000}" name="Summe 10 Beste und Faktor" dataDxfId="73">
      <calculatedColumnFormula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calculatedColumnFormula>
    </tableColumn>
    <tableColumn id="31" xr3:uid="{00000000-0010-0000-0000-00001F000000}" name="Summe 10 Beste" dataDxfId="72">
      <calculatedColumnFormula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calculatedColumnFormula>
    </tableColumn>
    <tableColumn id="18" xr3:uid="{00000000-0010-0000-0000-000012000000}" name="Summe Gesamt" dataDxfId="71">
      <calculatedColumnFormula>SUM(Tabelle223[[#This Row],[1.]:[13.]])</calculatedColumnFormula>
    </tableColumn>
    <tableColumn id="5" xr3:uid="{00000000-0010-0000-0000-000005000000}" name="1." dataDxfId="70"/>
    <tableColumn id="6" xr3:uid="{00000000-0010-0000-0000-000006000000}" name="2." dataDxfId="69"/>
    <tableColumn id="7" xr3:uid="{00000000-0010-0000-0000-000007000000}" name="3." dataDxfId="68"/>
    <tableColumn id="8" xr3:uid="{00000000-0010-0000-0000-000008000000}" name="4." dataDxfId="67"/>
    <tableColumn id="9" xr3:uid="{00000000-0010-0000-0000-000009000000}" name="5." dataDxfId="66"/>
    <tableColumn id="10" xr3:uid="{00000000-0010-0000-0000-00000A000000}" name="6." dataDxfId="65"/>
    <tableColumn id="11" xr3:uid="{00000000-0010-0000-0000-00000B000000}" name="7." dataDxfId="64"/>
    <tableColumn id="12" xr3:uid="{00000000-0010-0000-0000-00000C000000}" name="8." dataDxfId="63"/>
    <tableColumn id="13" xr3:uid="{00000000-0010-0000-0000-00000D000000}" name="9." dataDxfId="62"/>
    <tableColumn id="14" xr3:uid="{00000000-0010-0000-0000-00000E000000}" name="10." dataDxfId="61"/>
    <tableColumn id="15" xr3:uid="{00000000-0010-0000-0000-00000F000000}" name="11." dataDxfId="60"/>
    <tableColumn id="16" xr3:uid="{00000000-0010-0000-0000-000010000000}" name="12." dataDxfId="59"/>
    <tableColumn id="17" xr3:uid="{00000000-0010-0000-0000-000011000000}" name="13." dataDxfId="58"/>
    <tableColumn id="20" xr3:uid="{00000000-0010-0000-0000-000014000000}" name="Anzahl 10" dataDxfId="57" dataCellStyle="Berechnung">
      <calculatedColumnFormula>COUNTIF($H3:$T3,10)</calculatedColumnFormula>
    </tableColumn>
    <tableColumn id="21" xr3:uid="{00000000-0010-0000-0000-000015000000}" name="Anzahl 9" dataDxfId="56" dataCellStyle="Berechnung">
      <calculatedColumnFormula>COUNTIF($H3:$T3,9)</calculatedColumnFormula>
    </tableColumn>
    <tableColumn id="22" xr3:uid="{00000000-0010-0000-0000-000016000000}" name="Anzahl 8" dataDxfId="55" dataCellStyle="Berechnung">
      <calculatedColumnFormula>COUNTIF($H3:$T3,8)</calculatedColumnFormula>
    </tableColumn>
    <tableColumn id="23" xr3:uid="{00000000-0010-0000-0000-000017000000}" name="Anzahl 7" dataDxfId="54" dataCellStyle="Berechnung">
      <calculatedColumnFormula>COUNTIF($H3:$T3,7)</calculatedColumnFormula>
    </tableColumn>
    <tableColumn id="24" xr3:uid="{00000000-0010-0000-0000-000018000000}" name="Anzahl 6" dataDxfId="53" dataCellStyle="Berechnung">
      <calculatedColumnFormula>COUNTIF($H3:$T3,6)</calculatedColumnFormula>
    </tableColumn>
    <tableColumn id="25" xr3:uid="{00000000-0010-0000-0000-000019000000}" name="Anzahl 5" dataDxfId="52" dataCellStyle="Berechnung">
      <calculatedColumnFormula>COUNTIF($H3:$T3,5)</calculatedColumnFormula>
    </tableColumn>
    <tableColumn id="26" xr3:uid="{00000000-0010-0000-0000-00001A000000}" name="Anzahl 4" dataDxfId="51" dataCellStyle="Berechnung">
      <calculatedColumnFormula>COUNTIF($H3:$T3,4)</calculatedColumnFormula>
    </tableColumn>
    <tableColumn id="27" xr3:uid="{00000000-0010-0000-0000-00001B000000}" name="Anzahl 3" dataDxfId="50" dataCellStyle="Berechnung">
      <calculatedColumnFormula>COUNTIF($H3:$T3,3)</calculatedColumnFormula>
    </tableColumn>
    <tableColumn id="28" xr3:uid="{00000000-0010-0000-0000-00001C000000}" name="Anzahl 2" dataDxfId="49" dataCellStyle="Berechnung">
      <calculatedColumnFormula>COUNTIF($H3:$T3,2)</calculatedColumnFormula>
    </tableColumn>
    <tableColumn id="29" xr3:uid="{00000000-0010-0000-0000-00001D000000}" name="Anzahl 1" dataDxfId="48" dataCellStyle="Berechnung">
      <calculatedColumnFormula>COUNTIF($H3:$T3,1)</calculatedColumnFormula>
    </tableColumn>
    <tableColumn id="30" xr3:uid="{00000000-0010-0000-0000-00001E000000}" name="Faktor" dataDxfId="47" dataCellStyle="Berechnung">
      <calculatedColumnFormula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elle354" displayName="Tabelle354" ref="AG2:AK4" totalsRowShown="0" headerRowDxfId="46" dataDxfId="45">
  <autoFilter ref="AG2:AK4" xr:uid="{00000000-0009-0000-0100-000003000000}"/>
  <tableColumns count="5">
    <tableColumn id="1" xr3:uid="{00000000-0010-0000-0100-000001000000}" name="Verein" dataDxfId="44"/>
    <tableColumn id="2" xr3:uid="{00000000-0010-0000-0100-000002000000}" name="1. Platz" dataDxfId="43">
      <calculatedColumnFormula array="1">LARGE(IF(Tabelle354[[#This Row],[Verein]]=Tabelle223[Verein],Tabelle223[Summe 10 Beste],0),1)</calculatedColumnFormula>
    </tableColumn>
    <tableColumn id="3" xr3:uid="{00000000-0010-0000-0100-000003000000}" name="2. Platz" dataDxfId="42">
      <calculatedColumnFormula array="1">LARGE(IF(Tabelle354[[#This Row],[Verein]]=Tabelle223[Verein],Tabelle223[Summe 10 Beste],0),2)</calculatedColumnFormula>
    </tableColumn>
    <tableColumn id="4" xr3:uid="{00000000-0010-0000-0100-000004000000}" name="3. Platz" dataDxfId="41">
      <calculatedColumnFormula array="1">LARGE(IF(Tabelle354[[#This Row],[Verein]]=Tabelle223[Verein],Tabelle223[Summe 10 Beste],0),3)</calculatedColumnFormula>
    </tableColumn>
    <tableColumn id="5" xr3:uid="{00000000-0010-0000-0100-000005000000}" name="Gesamt" dataDxfId="40">
      <calculatedColumnFormula>SUM(Tabelle354[[#This Row],[1. Platz]:[3. Platz]])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Tabelle22" displayName="Tabelle22" ref="A2:AE17" totalsRowShown="0" headerRowDxfId="39" dataDxfId="38">
  <autoFilter ref="A2:AE17" xr:uid="{00000000-0009-0000-0100-000001000000}"/>
  <sortState xmlns:xlrd2="http://schemas.microsoft.com/office/spreadsheetml/2017/richdata2" ref="A3:AE17">
    <sortCondition ref="D2:D17"/>
  </sortState>
  <tableColumns count="31">
    <tableColumn id="1" xr3:uid="{00000000-0010-0000-0200-000001000000}" name="Name" dataDxfId="37"/>
    <tableColumn id="2" xr3:uid="{00000000-0010-0000-0200-000002000000}" name="Vorname" dataDxfId="36"/>
    <tableColumn id="3" xr3:uid="{00000000-0010-0000-0200-000003000000}" name="Verein" dataDxfId="35"/>
    <tableColumn id="19" xr3:uid="{00000000-0010-0000-0200-000013000000}" name="Platzie-rung" dataDxfId="34">
      <calculatedColumnFormula>_xlfn.RANK.EQ(Tabelle22[[#This Row],[Summe 10 Beste und Faktor]],Tabelle22[Summe 10 Beste und Faktor],0)</calculatedColumnFormula>
    </tableColumn>
    <tableColumn id="4" xr3:uid="{00000000-0010-0000-0200-000004000000}" name="Summe 10 Beste und Faktor" dataDxfId="33">
      <calculatedColumnFormula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Row],[1.]:[13.]],3))+Tabelle22[[#This Row],[Faktor]]</calculatedColumnFormula>
    </tableColumn>
    <tableColumn id="31" xr3:uid="{00000000-0010-0000-0200-00001F000000}" name="Summe 10 Beste" dataDxfId="32">
      <calculatedColumnFormula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</calculatedColumnFormula>
    </tableColumn>
    <tableColumn id="18" xr3:uid="{00000000-0010-0000-0200-000012000000}" name="Summe Gesamt" dataDxfId="31">
      <calculatedColumnFormula>SUM(Tabelle22[[#This Row],[1.]:[13.]])</calculatedColumnFormula>
    </tableColumn>
    <tableColumn id="5" xr3:uid="{00000000-0010-0000-0200-000005000000}" name="1." dataDxfId="30"/>
    <tableColumn id="6" xr3:uid="{00000000-0010-0000-0200-000006000000}" name="2." dataDxfId="29"/>
    <tableColumn id="7" xr3:uid="{00000000-0010-0000-0200-000007000000}" name="3." dataDxfId="28"/>
    <tableColumn id="8" xr3:uid="{00000000-0010-0000-0200-000008000000}" name="4." dataDxfId="27"/>
    <tableColumn id="9" xr3:uid="{00000000-0010-0000-0200-000009000000}" name="5." dataDxfId="26"/>
    <tableColumn id="10" xr3:uid="{00000000-0010-0000-0200-00000A000000}" name="6." dataDxfId="25"/>
    <tableColumn id="11" xr3:uid="{00000000-0010-0000-0200-00000B000000}" name="7." dataDxfId="24"/>
    <tableColumn id="12" xr3:uid="{00000000-0010-0000-0200-00000C000000}" name="8." dataDxfId="23"/>
    <tableColumn id="13" xr3:uid="{00000000-0010-0000-0200-00000D000000}" name="9." dataDxfId="22"/>
    <tableColumn id="14" xr3:uid="{00000000-0010-0000-0200-00000E000000}" name="10." dataDxfId="21"/>
    <tableColumn id="15" xr3:uid="{00000000-0010-0000-0200-00000F000000}" name="11." dataDxfId="20"/>
    <tableColumn id="16" xr3:uid="{00000000-0010-0000-0200-000010000000}" name="12." dataDxfId="19"/>
    <tableColumn id="17" xr3:uid="{00000000-0010-0000-0200-000011000000}" name="13." dataDxfId="18"/>
    <tableColumn id="20" xr3:uid="{00000000-0010-0000-0200-000014000000}" name="Anzahl 10" dataDxfId="17" dataCellStyle="Berechnung">
      <calculatedColumnFormula>COUNTIF($H3:$T3,10)</calculatedColumnFormula>
    </tableColumn>
    <tableColumn id="21" xr3:uid="{00000000-0010-0000-0200-000015000000}" name="Anzahl 9" dataDxfId="16" dataCellStyle="Berechnung">
      <calculatedColumnFormula>COUNTIF($H3:$T3,9)</calculatedColumnFormula>
    </tableColumn>
    <tableColumn id="22" xr3:uid="{00000000-0010-0000-0200-000016000000}" name="Anzahl 8" dataDxfId="15" dataCellStyle="Berechnung">
      <calculatedColumnFormula>COUNTIF($H3:$T3,8)</calculatedColumnFormula>
    </tableColumn>
    <tableColumn id="23" xr3:uid="{00000000-0010-0000-0200-000017000000}" name="Anzahl 7" dataDxfId="14" dataCellStyle="Berechnung">
      <calculatedColumnFormula>COUNTIF($H3:$T3,7)</calculatedColumnFormula>
    </tableColumn>
    <tableColumn id="24" xr3:uid="{00000000-0010-0000-0200-000018000000}" name="Anzahl 6" dataDxfId="13" dataCellStyle="Berechnung">
      <calculatedColumnFormula>COUNTIF($H3:$T3,6)</calculatedColumnFormula>
    </tableColumn>
    <tableColumn id="25" xr3:uid="{00000000-0010-0000-0200-000019000000}" name="Anzahl 5" dataDxfId="12" dataCellStyle="Berechnung">
      <calculatedColumnFormula>COUNTIF($H3:$T3,5)</calculatedColumnFormula>
    </tableColumn>
    <tableColumn id="26" xr3:uid="{00000000-0010-0000-0200-00001A000000}" name="Anzahl 4" dataDxfId="11" dataCellStyle="Berechnung">
      <calculatedColumnFormula>COUNTIF($H3:$T3,4)</calculatedColumnFormula>
    </tableColumn>
    <tableColumn id="27" xr3:uid="{00000000-0010-0000-0200-00001B000000}" name="Anzahl 3" dataDxfId="10" dataCellStyle="Berechnung">
      <calculatedColumnFormula>COUNTIF($H3:$T3,3)</calculatedColumnFormula>
    </tableColumn>
    <tableColumn id="28" xr3:uid="{00000000-0010-0000-0200-00001C000000}" name="Anzahl 2" dataDxfId="9" dataCellStyle="Berechnung">
      <calculatedColumnFormula>COUNTIF($H3:$T3,2)</calculatedColumnFormula>
    </tableColumn>
    <tableColumn id="29" xr3:uid="{00000000-0010-0000-0200-00001D000000}" name="Anzahl 1" dataDxfId="8" dataCellStyle="Berechnung">
      <calculatedColumnFormula>COUNTIF($H3:$T3,1)</calculatedColumnFormula>
    </tableColumn>
    <tableColumn id="30" xr3:uid="{00000000-0010-0000-0200-00001E000000}" name="Faktor" dataDxfId="7" dataCellStyle="Berechnung">
      <calculatedColumnFormula>Tabelle22[[#This Row],[Anzahl 10]]*0.1+Tabelle22[[#This Row],[Anzahl 9]]*0.01+Tabelle22[[#This Row],[Anzahl 8]]*0.001+Tabelle22[[#This Row],[Anzahl 7]]*0.0001+Tabelle22[[#This Row],[Anzahl 6]]*0.00001+Tabelle22[[#This Row],[Anzahl 5]]*0.000001+Tabelle22[[#This Row],[Anzahl 4]]*0.0000001+Tabelle22[[#This Row],[Anzahl 3]]*0.00000001+Tabelle22[[#This Row],[Anzahl 2]]*0.000000001+Tabelle22[[#This Row],[Anzahl 1]]*0.0000000001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elle35" displayName="Tabelle35" ref="AG2:AK4" totalsRowShown="0" headerRowDxfId="6" dataDxfId="5">
  <autoFilter ref="AG2:AK4" xr:uid="{00000000-0009-0000-0100-000004000000}"/>
  <tableColumns count="5">
    <tableColumn id="1" xr3:uid="{00000000-0010-0000-0300-000001000000}" name="Verein" dataDxfId="4"/>
    <tableColumn id="2" xr3:uid="{00000000-0010-0000-0300-000002000000}" name="1. Platz" dataDxfId="3">
      <calculatedColumnFormula array="1">LARGE(IF(Tabelle35[[#This Row],[Verein]]=Tabelle22[Verein],Tabelle22[Summe 10 Beste],0),1)</calculatedColumnFormula>
    </tableColumn>
    <tableColumn id="3" xr3:uid="{00000000-0010-0000-0300-000003000000}" name="2. Platz" dataDxfId="2">
      <calculatedColumnFormula array="1">LARGE(IF(Tabelle35[[#This Row],[Verein]]=Tabelle22[Verein],Tabelle22[Summe 10 Beste],0),2)</calculatedColumnFormula>
    </tableColumn>
    <tableColumn id="4" xr3:uid="{00000000-0010-0000-0300-000004000000}" name="3. Platz" dataDxfId="1">
      <calculatedColumnFormula array="1">LARGE(IF(Tabelle35[[#This Row],[Verein]]=Tabelle22[Verein],Tabelle22[Summe 10 Beste],0),3)</calculatedColumnFormula>
    </tableColumn>
    <tableColumn id="5" xr3:uid="{00000000-0010-0000-0300-000005000000}" name="Gesamt" dataDxfId="0">
      <calculatedColumnFormula>SUM(Tabelle35[[#This Row],[1. Platz]:[3. Platz]])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28"/>
  <sheetViews>
    <sheetView tabSelected="1" topLeftCell="A7" zoomScaleNormal="100" workbookViewId="0">
      <selection activeCell="AI16" sqref="AI16"/>
    </sheetView>
  </sheetViews>
  <sheetFormatPr baseColWidth="10" defaultRowHeight="15" x14ac:dyDescent="0.25"/>
  <cols>
    <col min="1" max="1" width="15.7109375" style="1" customWidth="1"/>
    <col min="2" max="2" width="11.42578125" style="1"/>
    <col min="3" max="3" width="19.140625" bestFit="1" customWidth="1"/>
    <col min="4" max="4" width="8.7109375" customWidth="1"/>
    <col min="5" max="5" width="8.7109375" hidden="1" customWidth="1"/>
    <col min="6" max="6" width="8.7109375" customWidth="1"/>
    <col min="7" max="7" width="8.7109375" style="1" hidden="1" customWidth="1"/>
    <col min="8" max="20" width="4.42578125" style="1" customWidth="1"/>
    <col min="21" max="30" width="4.42578125" style="1" hidden="1" customWidth="1"/>
    <col min="31" max="31" width="12" style="1" hidden="1" customWidth="1"/>
    <col min="32" max="32" width="11.42578125" style="1" customWidth="1"/>
    <col min="33" max="33" width="19.140625" style="1" bestFit="1" customWidth="1"/>
    <col min="34" max="36" width="9.5703125" style="1" bestFit="1" customWidth="1"/>
    <col min="37" max="37" width="10.140625" style="1" bestFit="1" customWidth="1"/>
    <col min="38" max="16384" width="11.42578125" style="1"/>
  </cols>
  <sheetData>
    <row r="1" spans="1:37" x14ac:dyDescent="0.25">
      <c r="A1" s="6"/>
      <c r="B1" s="6"/>
      <c r="C1" s="7"/>
      <c r="D1" s="7"/>
      <c r="E1" s="7"/>
      <c r="F1" s="7"/>
      <c r="G1" s="6"/>
      <c r="H1" s="18" t="s">
        <v>12</v>
      </c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</row>
    <row r="2" spans="1:37" ht="60" x14ac:dyDescent="0.25">
      <c r="A2" s="3" t="s">
        <v>0</v>
      </c>
      <c r="B2" s="3" t="s">
        <v>1</v>
      </c>
      <c r="C2" s="4" t="s">
        <v>2</v>
      </c>
      <c r="D2" s="5" t="s">
        <v>11</v>
      </c>
      <c r="E2" s="5" t="s">
        <v>37</v>
      </c>
      <c r="F2" s="5" t="s">
        <v>10</v>
      </c>
      <c r="G2" s="5" t="s">
        <v>5</v>
      </c>
      <c r="H2" s="2" t="s">
        <v>13</v>
      </c>
      <c r="I2" s="2" t="s">
        <v>14</v>
      </c>
      <c r="J2" s="2" t="s">
        <v>15</v>
      </c>
      <c r="K2" s="2" t="s">
        <v>16</v>
      </c>
      <c r="L2" s="2" t="s">
        <v>17</v>
      </c>
      <c r="M2" s="2" t="s">
        <v>18</v>
      </c>
      <c r="N2" s="2" t="s">
        <v>19</v>
      </c>
      <c r="O2" s="2" t="s">
        <v>20</v>
      </c>
      <c r="P2" s="2" t="s">
        <v>21</v>
      </c>
      <c r="Q2" s="2" t="s">
        <v>22</v>
      </c>
      <c r="R2" s="2" t="s">
        <v>23</v>
      </c>
      <c r="S2" s="2" t="s">
        <v>24</v>
      </c>
      <c r="T2" s="2" t="s">
        <v>25</v>
      </c>
      <c r="U2" s="2" t="s">
        <v>26</v>
      </c>
      <c r="V2" s="2" t="s">
        <v>27</v>
      </c>
      <c r="W2" s="2" t="s">
        <v>28</v>
      </c>
      <c r="X2" s="2" t="s">
        <v>29</v>
      </c>
      <c r="Y2" s="2" t="s">
        <v>30</v>
      </c>
      <c r="Z2" s="2" t="s">
        <v>31</v>
      </c>
      <c r="AA2" s="2" t="s">
        <v>32</v>
      </c>
      <c r="AB2" s="2" t="s">
        <v>33</v>
      </c>
      <c r="AC2" s="2" t="s">
        <v>34</v>
      </c>
      <c r="AD2" s="2" t="s">
        <v>35</v>
      </c>
      <c r="AE2" s="2" t="s">
        <v>36</v>
      </c>
      <c r="AG2" s="1" t="s">
        <v>2</v>
      </c>
      <c r="AH2" s="1" t="s">
        <v>6</v>
      </c>
      <c r="AI2" s="1" t="s">
        <v>7</v>
      </c>
      <c r="AJ2" s="1" t="s">
        <v>8</v>
      </c>
      <c r="AK2" s="1" t="s">
        <v>9</v>
      </c>
    </row>
    <row r="3" spans="1:37" x14ac:dyDescent="0.25">
      <c r="A3" s="1" t="s">
        <v>49</v>
      </c>
      <c r="B3" s="1" t="s">
        <v>48</v>
      </c>
      <c r="C3" t="s">
        <v>3</v>
      </c>
      <c r="D3" s="9">
        <f>_xlfn.RANK.EQ(Tabelle223[[#This Row],[Summe 10 Beste und Faktor]],Tabelle223[Summe 10 Beste und Faktor],0)</f>
        <v>1</v>
      </c>
      <c r="E3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97.751000000000005</v>
      </c>
      <c r="F3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97</v>
      </c>
      <c r="G3" s="9">
        <f>SUM(Tabelle223[[#This Row],[1.]:[13.]])</f>
        <v>123</v>
      </c>
      <c r="H3" s="1">
        <v>10</v>
      </c>
      <c r="I3" s="1">
        <v>10</v>
      </c>
      <c r="J3" s="1">
        <v>8</v>
      </c>
      <c r="K3" s="1">
        <v>10</v>
      </c>
      <c r="L3" s="1">
        <v>10</v>
      </c>
      <c r="M3" s="1">
        <v>10</v>
      </c>
      <c r="N3" s="1">
        <v>10</v>
      </c>
      <c r="O3" s="1">
        <v>9</v>
      </c>
      <c r="P3" s="1">
        <v>10</v>
      </c>
      <c r="Q3" s="1">
        <v>9</v>
      </c>
      <c r="R3" s="1">
        <v>9</v>
      </c>
      <c r="S3" s="1">
        <v>9</v>
      </c>
      <c r="T3" s="1">
        <v>9</v>
      </c>
      <c r="U3" s="10">
        <f t="shared" ref="U3:U28" si="0">COUNTIF($H3:$T3,10)</f>
        <v>7</v>
      </c>
      <c r="V3" s="10">
        <f t="shared" ref="V3:V28" si="1">COUNTIF($H3:$T3,9)</f>
        <v>5</v>
      </c>
      <c r="W3" s="10">
        <f t="shared" ref="W3:W28" si="2">COUNTIF($H3:$T3,8)</f>
        <v>1</v>
      </c>
      <c r="X3" s="10">
        <f t="shared" ref="X3:X28" si="3">COUNTIF($H3:$T3,7)</f>
        <v>0</v>
      </c>
      <c r="Y3" s="10">
        <f t="shared" ref="Y3:Y28" si="4">COUNTIF($H3:$T3,6)</f>
        <v>0</v>
      </c>
      <c r="Z3" s="10">
        <f t="shared" ref="Z3:Z28" si="5">COUNTIF($H3:$T3,5)</f>
        <v>0</v>
      </c>
      <c r="AA3" s="10">
        <f t="shared" ref="AA3:AA28" si="6">COUNTIF($H3:$T3,4)</f>
        <v>0</v>
      </c>
      <c r="AB3" s="10">
        <f t="shared" ref="AB3:AB28" si="7">COUNTIF($H3:$T3,3)</f>
        <v>0</v>
      </c>
      <c r="AC3" s="10">
        <f t="shared" ref="AC3:AC28" si="8">COUNTIF($H3:$T3,2)</f>
        <v>0</v>
      </c>
      <c r="AD3" s="10">
        <f t="shared" ref="AD3:AD28" si="9">COUNTIF($H3:$T3,1)</f>
        <v>0</v>
      </c>
      <c r="AE3" s="10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0.75100000000000011</v>
      </c>
      <c r="AG3" s="1" t="s">
        <v>3</v>
      </c>
      <c r="AH3" s="11">
        <f t="array" ref="AH3">LARGE(IF(Tabelle354[[#This Row],[Verein]]=Tabelle223[Verein],Tabelle223[Summe 10 Beste],0),1)</f>
        <v>97</v>
      </c>
      <c r="AI3" s="11">
        <f t="array" ref="AI3">LARGE(IF(Tabelle354[[#This Row],[Verein]]=Tabelle223[Verein],Tabelle223[Summe 10 Beste],0),2)</f>
        <v>96</v>
      </c>
      <c r="AJ3" s="11">
        <f t="array" ref="AJ3">LARGE(IF(Tabelle354[[#This Row],[Verein]]=Tabelle223[Verein],Tabelle223[Summe 10 Beste],0),3)</f>
        <v>94</v>
      </c>
      <c r="AK3" s="11">
        <f>SUM(Tabelle354[[#This Row],[1. Platz]:[3. Platz]])</f>
        <v>287</v>
      </c>
    </row>
    <row r="4" spans="1:37" x14ac:dyDescent="0.25">
      <c r="A4" s="1" t="s">
        <v>47</v>
      </c>
      <c r="B4" s="1" t="s">
        <v>48</v>
      </c>
      <c r="C4" t="s">
        <v>3</v>
      </c>
      <c r="D4" s="8">
        <f>_xlfn.RANK.EQ(Tabelle223[[#This Row],[Summe 10 Beste und Faktor]],Tabelle223[Summe 10 Beste und Faktor],0)</f>
        <v>2</v>
      </c>
      <c r="E4" s="11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96.67</v>
      </c>
      <c r="F4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96</v>
      </c>
      <c r="G4" s="8">
        <f>SUM(Tabelle223[[#This Row],[1.]:[13.]])</f>
        <v>123</v>
      </c>
      <c r="H4" s="1">
        <v>10</v>
      </c>
      <c r="I4" s="1">
        <v>10</v>
      </c>
      <c r="J4" s="1">
        <v>9</v>
      </c>
      <c r="K4" s="1">
        <v>10</v>
      </c>
      <c r="L4" s="1">
        <v>9</v>
      </c>
      <c r="M4" s="1">
        <v>9</v>
      </c>
      <c r="N4" s="1">
        <v>9</v>
      </c>
      <c r="O4" s="1">
        <v>9</v>
      </c>
      <c r="P4" s="1">
        <v>9</v>
      </c>
      <c r="Q4" s="1">
        <v>9</v>
      </c>
      <c r="R4" s="1">
        <v>10</v>
      </c>
      <c r="S4" s="1">
        <v>10</v>
      </c>
      <c r="T4" s="1">
        <v>10</v>
      </c>
      <c r="U4" s="17">
        <f t="shared" si="0"/>
        <v>6</v>
      </c>
      <c r="V4" s="17">
        <f t="shared" si="1"/>
        <v>7</v>
      </c>
      <c r="W4" s="17">
        <f t="shared" si="2"/>
        <v>0</v>
      </c>
      <c r="X4" s="10">
        <f t="shared" si="3"/>
        <v>0</v>
      </c>
      <c r="Y4" s="10">
        <f t="shared" si="4"/>
        <v>0</v>
      </c>
      <c r="Z4" s="10">
        <f t="shared" si="5"/>
        <v>0</v>
      </c>
      <c r="AA4" s="10">
        <f t="shared" si="6"/>
        <v>0</v>
      </c>
      <c r="AB4" s="10">
        <f t="shared" si="7"/>
        <v>0</v>
      </c>
      <c r="AC4" s="10">
        <f t="shared" si="8"/>
        <v>0</v>
      </c>
      <c r="AD4" s="10">
        <f t="shared" si="9"/>
        <v>0</v>
      </c>
      <c r="AE4" s="10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0.67000000000000015</v>
      </c>
      <c r="AG4" s="1" t="s">
        <v>4</v>
      </c>
      <c r="AH4" s="11">
        <f t="array" ref="AH4">LARGE(IF(Tabelle354[[#This Row],[Verein]]=Tabelle223[Verein],Tabelle223[Summe 10 Beste],0),1)</f>
        <v>90</v>
      </c>
      <c r="AI4" s="11">
        <f t="array" ref="AI4">LARGE(IF(Tabelle354[[#This Row],[Verein]]=Tabelle223[Verein],Tabelle223[Summe 10 Beste],0),2)</f>
        <v>87</v>
      </c>
      <c r="AJ4" s="11">
        <f t="array" ref="AJ4">LARGE(IF(Tabelle354[[#This Row],[Verein]]=Tabelle223[Verein],Tabelle223[Summe 10 Beste],0),3)</f>
        <v>86</v>
      </c>
      <c r="AK4" s="11">
        <f>SUM(Tabelle354[[#This Row],[1. Platz]:[3. Platz]])</f>
        <v>263</v>
      </c>
    </row>
    <row r="5" spans="1:37" x14ac:dyDescent="0.25">
      <c r="A5" s="1" t="s">
        <v>54</v>
      </c>
      <c r="B5" s="1" t="s">
        <v>56</v>
      </c>
      <c r="C5" t="s">
        <v>3</v>
      </c>
      <c r="D5" s="9">
        <f>_xlfn.RANK.EQ(Tabelle223[[#This Row],[Summe 10 Beste und Faktor]],Tabelle223[Summe 10 Beste und Faktor],0)</f>
        <v>3</v>
      </c>
      <c r="E5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94.542101000000002</v>
      </c>
      <c r="F5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94</v>
      </c>
      <c r="G5" s="9">
        <f>SUM(Tabelle223[[#This Row],[1.]:[13.]])</f>
        <v>114</v>
      </c>
      <c r="H5" s="1">
        <v>10</v>
      </c>
      <c r="I5" s="1">
        <v>10</v>
      </c>
      <c r="J5" s="1">
        <v>9</v>
      </c>
      <c r="K5" s="1">
        <v>8</v>
      </c>
      <c r="L5" s="1">
        <v>9</v>
      </c>
      <c r="M5" s="1">
        <v>9</v>
      </c>
      <c r="N5" s="1">
        <v>10</v>
      </c>
      <c r="O5" s="1">
        <v>10</v>
      </c>
      <c r="P5" s="1">
        <v>5</v>
      </c>
      <c r="Q5" s="1">
        <v>7</v>
      </c>
      <c r="R5" s="1">
        <v>8</v>
      </c>
      <c r="S5" s="1">
        <v>9</v>
      </c>
      <c r="T5" s="1">
        <v>10</v>
      </c>
      <c r="U5" s="10">
        <f t="shared" si="0"/>
        <v>5</v>
      </c>
      <c r="V5" s="10">
        <f t="shared" si="1"/>
        <v>4</v>
      </c>
      <c r="W5" s="10">
        <f t="shared" si="2"/>
        <v>2</v>
      </c>
      <c r="X5" s="10">
        <f t="shared" si="3"/>
        <v>1</v>
      </c>
      <c r="Y5" s="10">
        <f t="shared" si="4"/>
        <v>0</v>
      </c>
      <c r="Z5" s="10">
        <f t="shared" si="5"/>
        <v>1</v>
      </c>
      <c r="AA5" s="10">
        <f t="shared" si="6"/>
        <v>0</v>
      </c>
      <c r="AB5" s="10">
        <f t="shared" si="7"/>
        <v>0</v>
      </c>
      <c r="AC5" s="10">
        <f t="shared" si="8"/>
        <v>0</v>
      </c>
      <c r="AD5" s="10">
        <f t="shared" si="9"/>
        <v>0</v>
      </c>
      <c r="AE5" s="10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0.54210100000000006</v>
      </c>
    </row>
    <row r="6" spans="1:37" x14ac:dyDescent="0.25">
      <c r="A6" s="1" t="s">
        <v>66</v>
      </c>
      <c r="B6" s="1" t="s">
        <v>67</v>
      </c>
      <c r="C6" t="s">
        <v>3</v>
      </c>
      <c r="D6" s="9">
        <f>_xlfn.RANK.EQ(Tabelle223[[#This Row],[Summe 10 Beste und Faktor]],Tabelle223[Summe 10 Beste und Faktor],0)</f>
        <v>4</v>
      </c>
      <c r="E6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93.532120000000006</v>
      </c>
      <c r="F6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93</v>
      </c>
      <c r="G6" s="9">
        <f>SUM(Tabelle223[[#This Row],[1.]:[13.]])</f>
        <v>112</v>
      </c>
      <c r="H6" s="1">
        <v>6</v>
      </c>
      <c r="I6" s="1">
        <v>6</v>
      </c>
      <c r="J6" s="1">
        <v>7</v>
      </c>
      <c r="K6" s="1">
        <v>9</v>
      </c>
      <c r="L6" s="1">
        <v>10</v>
      </c>
      <c r="M6" s="1">
        <v>10</v>
      </c>
      <c r="N6" s="1">
        <v>10</v>
      </c>
      <c r="O6" s="1">
        <v>10</v>
      </c>
      <c r="P6" s="1">
        <v>8</v>
      </c>
      <c r="Q6" s="1">
        <v>8</v>
      </c>
      <c r="R6" s="1">
        <v>9</v>
      </c>
      <c r="S6" s="1">
        <v>9</v>
      </c>
      <c r="T6" s="1">
        <v>10</v>
      </c>
      <c r="U6" s="14">
        <f t="shared" si="0"/>
        <v>5</v>
      </c>
      <c r="V6" s="14">
        <f t="shared" si="1"/>
        <v>3</v>
      </c>
      <c r="W6" s="14">
        <f t="shared" si="2"/>
        <v>2</v>
      </c>
      <c r="X6" s="14">
        <f t="shared" si="3"/>
        <v>1</v>
      </c>
      <c r="Y6" s="14">
        <f t="shared" si="4"/>
        <v>2</v>
      </c>
      <c r="Z6" s="14">
        <f t="shared" si="5"/>
        <v>0</v>
      </c>
      <c r="AA6" s="14">
        <f t="shared" si="6"/>
        <v>0</v>
      </c>
      <c r="AB6" s="14">
        <f t="shared" si="7"/>
        <v>0</v>
      </c>
      <c r="AC6" s="14">
        <f t="shared" si="8"/>
        <v>0</v>
      </c>
      <c r="AD6" s="14">
        <f t="shared" si="9"/>
        <v>0</v>
      </c>
      <c r="AE6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0.53212000000000004</v>
      </c>
    </row>
    <row r="7" spans="1:37" x14ac:dyDescent="0.25">
      <c r="A7" s="1" t="s">
        <v>83</v>
      </c>
      <c r="B7" s="1" t="s">
        <v>55</v>
      </c>
      <c r="C7" t="s">
        <v>3</v>
      </c>
      <c r="D7" s="9">
        <f>_xlfn.RANK.EQ(Tabelle223[[#This Row],[Summe 10 Beste und Faktor]],Tabelle223[Summe 10 Beste und Faktor],0)</f>
        <v>5</v>
      </c>
      <c r="E7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92.283000000000001</v>
      </c>
      <c r="F7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92</v>
      </c>
      <c r="G7" s="9">
        <f>SUM(Tabelle223[[#This Row],[1.]:[13.]])</f>
        <v>116</v>
      </c>
      <c r="H7" s="1">
        <v>9</v>
      </c>
      <c r="I7" s="1">
        <v>9</v>
      </c>
      <c r="J7" s="1">
        <v>9</v>
      </c>
      <c r="K7" s="1">
        <v>8</v>
      </c>
      <c r="L7" s="1">
        <v>8</v>
      </c>
      <c r="M7" s="1">
        <v>9</v>
      </c>
      <c r="N7" s="1">
        <v>9</v>
      </c>
      <c r="O7" s="1">
        <v>9</v>
      </c>
      <c r="P7" s="1">
        <v>8</v>
      </c>
      <c r="Q7" s="1">
        <v>9</v>
      </c>
      <c r="R7" s="1">
        <v>9</v>
      </c>
      <c r="S7" s="1">
        <v>10</v>
      </c>
      <c r="T7" s="1">
        <v>10</v>
      </c>
      <c r="U7" s="14">
        <f t="shared" si="0"/>
        <v>2</v>
      </c>
      <c r="V7" s="14">
        <f t="shared" si="1"/>
        <v>8</v>
      </c>
      <c r="W7" s="14">
        <f t="shared" si="2"/>
        <v>3</v>
      </c>
      <c r="X7" s="14">
        <f t="shared" si="3"/>
        <v>0</v>
      </c>
      <c r="Y7" s="14">
        <f t="shared" si="4"/>
        <v>0</v>
      </c>
      <c r="Z7" s="14">
        <f t="shared" si="5"/>
        <v>0</v>
      </c>
      <c r="AA7" s="14">
        <f t="shared" si="6"/>
        <v>0</v>
      </c>
      <c r="AB7" s="14">
        <f t="shared" si="7"/>
        <v>0</v>
      </c>
      <c r="AC7" s="14">
        <f t="shared" si="8"/>
        <v>0</v>
      </c>
      <c r="AD7" s="14">
        <f t="shared" si="9"/>
        <v>0</v>
      </c>
      <c r="AE7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0.28300000000000003</v>
      </c>
    </row>
    <row r="8" spans="1:37" x14ac:dyDescent="0.25">
      <c r="A8" s="1" t="s">
        <v>44</v>
      </c>
      <c r="B8" s="1" t="s">
        <v>46</v>
      </c>
      <c r="C8" t="s">
        <v>3</v>
      </c>
      <c r="D8" s="9">
        <f>_xlfn.RANK.EQ(Tabelle223[[#This Row],[Summe 10 Beste und Faktor]],Tabelle223[Summe 10 Beste und Faktor],0)</f>
        <v>6</v>
      </c>
      <c r="E8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91.3523</v>
      </c>
      <c r="F8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91</v>
      </c>
      <c r="G8" s="9">
        <f>SUM(Tabelle223[[#This Row],[1.]:[13.]])</f>
        <v>112</v>
      </c>
      <c r="H8" s="1">
        <v>7</v>
      </c>
      <c r="I8" s="1">
        <v>9</v>
      </c>
      <c r="J8" s="1">
        <v>9</v>
      </c>
      <c r="K8" s="1">
        <v>7</v>
      </c>
      <c r="L8" s="1">
        <v>8</v>
      </c>
      <c r="M8" s="1">
        <v>9</v>
      </c>
      <c r="N8" s="1">
        <v>10</v>
      </c>
      <c r="O8" s="1">
        <v>10</v>
      </c>
      <c r="P8" s="1">
        <v>7</v>
      </c>
      <c r="Q8" s="1">
        <v>8</v>
      </c>
      <c r="R8" s="1">
        <v>9</v>
      </c>
      <c r="S8" s="1">
        <v>9</v>
      </c>
      <c r="T8" s="1">
        <v>10</v>
      </c>
      <c r="U8" s="14">
        <f t="shared" si="0"/>
        <v>3</v>
      </c>
      <c r="V8" s="14">
        <f t="shared" si="1"/>
        <v>5</v>
      </c>
      <c r="W8" s="14">
        <f t="shared" si="2"/>
        <v>2</v>
      </c>
      <c r="X8" s="14">
        <f t="shared" si="3"/>
        <v>3</v>
      </c>
      <c r="Y8" s="14">
        <f t="shared" si="4"/>
        <v>0</v>
      </c>
      <c r="Z8" s="14">
        <f t="shared" si="5"/>
        <v>0</v>
      </c>
      <c r="AA8" s="14">
        <f t="shared" si="6"/>
        <v>0</v>
      </c>
      <c r="AB8" s="14">
        <f t="shared" si="7"/>
        <v>0</v>
      </c>
      <c r="AC8" s="14">
        <f t="shared" si="8"/>
        <v>0</v>
      </c>
      <c r="AD8" s="14">
        <f t="shared" si="9"/>
        <v>0</v>
      </c>
      <c r="AE8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0.35230000000000006</v>
      </c>
    </row>
    <row r="9" spans="1:37" x14ac:dyDescent="0.25">
      <c r="A9" s="1" t="s">
        <v>52</v>
      </c>
      <c r="B9" s="1" t="s">
        <v>53</v>
      </c>
      <c r="C9" t="s">
        <v>3</v>
      </c>
      <c r="D9" s="9">
        <f>_xlfn.RANK.EQ(Tabelle223[[#This Row],[Summe 10 Beste und Faktor]],Tabelle223[Summe 10 Beste und Faktor],0)</f>
        <v>7</v>
      </c>
      <c r="E9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90.521400009999994</v>
      </c>
      <c r="F9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90</v>
      </c>
      <c r="G9" s="9">
        <f>SUM(Tabelle223[[#This Row],[1.]:[13.]])</f>
        <v>107</v>
      </c>
      <c r="H9" s="1">
        <v>9</v>
      </c>
      <c r="I9" s="1">
        <v>9</v>
      </c>
      <c r="J9" s="1">
        <v>10</v>
      </c>
      <c r="K9" s="1">
        <v>3</v>
      </c>
      <c r="L9" s="1">
        <v>7</v>
      </c>
      <c r="M9" s="1">
        <v>8</v>
      </c>
      <c r="N9" s="1">
        <v>10</v>
      </c>
      <c r="O9" s="1">
        <v>10</v>
      </c>
      <c r="P9" s="1">
        <v>7</v>
      </c>
      <c r="Q9" s="1">
        <v>7</v>
      </c>
      <c r="R9" s="1">
        <v>7</v>
      </c>
      <c r="S9" s="1">
        <v>10</v>
      </c>
      <c r="T9" s="1">
        <v>10</v>
      </c>
      <c r="U9" s="14">
        <f t="shared" si="0"/>
        <v>5</v>
      </c>
      <c r="V9" s="14">
        <f t="shared" si="1"/>
        <v>2</v>
      </c>
      <c r="W9" s="14">
        <f t="shared" si="2"/>
        <v>1</v>
      </c>
      <c r="X9" s="14">
        <f t="shared" si="3"/>
        <v>4</v>
      </c>
      <c r="Y9" s="14">
        <f t="shared" si="4"/>
        <v>0</v>
      </c>
      <c r="Z9" s="14">
        <f t="shared" si="5"/>
        <v>0</v>
      </c>
      <c r="AA9" s="14">
        <f t="shared" si="6"/>
        <v>0</v>
      </c>
      <c r="AB9" s="14">
        <f t="shared" si="7"/>
        <v>1</v>
      </c>
      <c r="AC9" s="14">
        <f t="shared" si="8"/>
        <v>0</v>
      </c>
      <c r="AD9" s="14">
        <f t="shared" si="9"/>
        <v>0</v>
      </c>
      <c r="AE9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0.52140001000000002</v>
      </c>
    </row>
    <row r="10" spans="1:37" x14ac:dyDescent="0.25">
      <c r="A10" s="1" t="s">
        <v>82</v>
      </c>
      <c r="B10" s="1" t="s">
        <v>39</v>
      </c>
      <c r="C10" t="s">
        <v>4</v>
      </c>
      <c r="D10" s="9">
        <f>_xlfn.RANK.EQ(Tabelle223[[#This Row],[Summe 10 Beste und Faktor]],Tabelle223[Summe 10 Beste und Faktor],0)</f>
        <v>8</v>
      </c>
      <c r="E10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90.265000000000001</v>
      </c>
      <c r="F10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90</v>
      </c>
      <c r="G10" s="9">
        <f>SUM(Tabelle223[[#This Row],[1.]:[13.]])</f>
        <v>114</v>
      </c>
      <c r="H10" s="1">
        <v>8</v>
      </c>
      <c r="I10" s="1">
        <v>9</v>
      </c>
      <c r="J10" s="1">
        <v>9</v>
      </c>
      <c r="K10" s="1">
        <v>8</v>
      </c>
      <c r="L10" s="1">
        <v>8</v>
      </c>
      <c r="M10" s="1">
        <v>9</v>
      </c>
      <c r="N10" s="1">
        <v>9</v>
      </c>
      <c r="O10" s="1">
        <v>9</v>
      </c>
      <c r="P10" s="1">
        <v>8</v>
      </c>
      <c r="Q10" s="1">
        <v>8</v>
      </c>
      <c r="R10" s="1">
        <v>9</v>
      </c>
      <c r="S10" s="1">
        <v>10</v>
      </c>
      <c r="T10" s="1">
        <v>10</v>
      </c>
      <c r="U10" s="14">
        <f t="shared" si="0"/>
        <v>2</v>
      </c>
      <c r="V10" s="14">
        <f t="shared" si="1"/>
        <v>6</v>
      </c>
      <c r="W10" s="14">
        <f t="shared" si="2"/>
        <v>5</v>
      </c>
      <c r="X10" s="14">
        <f t="shared" si="3"/>
        <v>0</v>
      </c>
      <c r="Y10" s="14">
        <f t="shared" si="4"/>
        <v>0</v>
      </c>
      <c r="Z10" s="14">
        <f t="shared" si="5"/>
        <v>0</v>
      </c>
      <c r="AA10" s="14">
        <f t="shared" si="6"/>
        <v>0</v>
      </c>
      <c r="AB10" s="14">
        <f t="shared" si="7"/>
        <v>0</v>
      </c>
      <c r="AC10" s="14">
        <f t="shared" si="8"/>
        <v>0</v>
      </c>
      <c r="AD10" s="14">
        <f t="shared" si="9"/>
        <v>0</v>
      </c>
      <c r="AE10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0.26500000000000001</v>
      </c>
    </row>
    <row r="11" spans="1:37" x14ac:dyDescent="0.25">
      <c r="A11" s="1" t="s">
        <v>70</v>
      </c>
      <c r="B11" s="1" t="s">
        <v>71</v>
      </c>
      <c r="C11" t="s">
        <v>3</v>
      </c>
      <c r="D11" s="9">
        <f>_xlfn.RANK.EQ(Tabelle223[[#This Row],[Summe 10 Beste und Faktor]],Tabelle223[Summe 10 Beste und Faktor],0)</f>
        <v>9</v>
      </c>
      <c r="E11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89.350400100000002</v>
      </c>
      <c r="F11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89</v>
      </c>
      <c r="G11" s="9">
        <f>SUM(Tabelle223[[#This Row],[1.]:[13.]])</f>
        <v>107</v>
      </c>
      <c r="H11" s="1">
        <v>10</v>
      </c>
      <c r="I11" s="1">
        <v>9</v>
      </c>
      <c r="J11" s="1">
        <v>7</v>
      </c>
      <c r="K11" s="1">
        <v>4</v>
      </c>
      <c r="L11" s="1">
        <v>9</v>
      </c>
      <c r="M11" s="1">
        <v>9</v>
      </c>
      <c r="N11" s="1">
        <v>10</v>
      </c>
      <c r="O11" s="1">
        <v>10</v>
      </c>
      <c r="P11" s="1">
        <v>7</v>
      </c>
      <c r="Q11" s="1">
        <v>7</v>
      </c>
      <c r="R11" s="1">
        <v>7</v>
      </c>
      <c r="S11" s="1">
        <v>9</v>
      </c>
      <c r="T11" s="1">
        <v>9</v>
      </c>
      <c r="U11" s="14">
        <f t="shared" si="0"/>
        <v>3</v>
      </c>
      <c r="V11" s="14">
        <f t="shared" si="1"/>
        <v>5</v>
      </c>
      <c r="W11" s="14">
        <f t="shared" si="2"/>
        <v>0</v>
      </c>
      <c r="X11" s="14">
        <f t="shared" si="3"/>
        <v>4</v>
      </c>
      <c r="Y11" s="14">
        <f t="shared" si="4"/>
        <v>0</v>
      </c>
      <c r="Z11" s="14">
        <f t="shared" si="5"/>
        <v>0</v>
      </c>
      <c r="AA11" s="14">
        <f t="shared" si="6"/>
        <v>1</v>
      </c>
      <c r="AB11" s="14">
        <f t="shared" si="7"/>
        <v>0</v>
      </c>
      <c r="AC11" s="14">
        <f t="shared" si="8"/>
        <v>0</v>
      </c>
      <c r="AD11" s="14">
        <f t="shared" si="9"/>
        <v>0</v>
      </c>
      <c r="AE11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0.35040010000000005</v>
      </c>
    </row>
    <row r="12" spans="1:37" x14ac:dyDescent="0.25">
      <c r="A12" s="1" t="s">
        <v>68</v>
      </c>
      <c r="B12" s="1" t="s">
        <v>69</v>
      </c>
      <c r="C12" t="s">
        <v>3</v>
      </c>
      <c r="D12" s="9">
        <f>_xlfn.RANK.EQ(Tabelle223[[#This Row],[Summe 10 Beste und Faktor]],Tabelle223[Summe 10 Beste und Faktor],0)</f>
        <v>10</v>
      </c>
      <c r="E12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88.245199999999997</v>
      </c>
      <c r="F12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88</v>
      </c>
      <c r="G12" s="9">
        <f>SUM(Tabelle223[[#This Row],[1.]:[13.]])</f>
        <v>110</v>
      </c>
      <c r="H12" s="1">
        <v>7</v>
      </c>
      <c r="I12" s="1">
        <v>8</v>
      </c>
      <c r="J12" s="1">
        <v>8</v>
      </c>
      <c r="K12" s="1">
        <v>8</v>
      </c>
      <c r="L12" s="1">
        <v>9</v>
      </c>
      <c r="M12" s="1">
        <v>9</v>
      </c>
      <c r="N12" s="1">
        <v>9</v>
      </c>
      <c r="O12" s="1">
        <v>10</v>
      </c>
      <c r="P12" s="1">
        <v>7</v>
      </c>
      <c r="Q12" s="1">
        <v>8</v>
      </c>
      <c r="R12" s="1">
        <v>8</v>
      </c>
      <c r="S12" s="1">
        <v>9</v>
      </c>
      <c r="T12" s="1">
        <v>10</v>
      </c>
      <c r="U12" s="14">
        <f t="shared" si="0"/>
        <v>2</v>
      </c>
      <c r="V12" s="14">
        <f t="shared" si="1"/>
        <v>4</v>
      </c>
      <c r="W12" s="14">
        <f t="shared" si="2"/>
        <v>5</v>
      </c>
      <c r="X12" s="14">
        <f t="shared" si="3"/>
        <v>2</v>
      </c>
      <c r="Y12" s="14">
        <f t="shared" si="4"/>
        <v>0</v>
      </c>
      <c r="Z12" s="14">
        <f t="shared" si="5"/>
        <v>0</v>
      </c>
      <c r="AA12" s="14">
        <f t="shared" si="6"/>
        <v>0</v>
      </c>
      <c r="AB12" s="14">
        <f t="shared" si="7"/>
        <v>0</v>
      </c>
      <c r="AC12" s="14">
        <f t="shared" si="8"/>
        <v>0</v>
      </c>
      <c r="AD12" s="14">
        <f t="shared" si="9"/>
        <v>0</v>
      </c>
      <c r="AE12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0.24520000000000003</v>
      </c>
    </row>
    <row r="13" spans="1:37" x14ac:dyDescent="0.25">
      <c r="A13" s="1" t="s">
        <v>64</v>
      </c>
      <c r="B13" s="1" t="s">
        <v>65</v>
      </c>
      <c r="C13" t="s">
        <v>3</v>
      </c>
      <c r="D13" s="9">
        <f>_xlfn.RANK.EQ(Tabelle223[[#This Row],[Summe 10 Beste und Faktor]],Tabelle223[Summe 10 Beste und Faktor],0)</f>
        <v>11</v>
      </c>
      <c r="E13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88.163210000000007</v>
      </c>
      <c r="F13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88</v>
      </c>
      <c r="G13" s="9">
        <f>SUM(Tabelle223[[#This Row],[1.]:[13.]])</f>
        <v>108</v>
      </c>
      <c r="H13" s="1">
        <v>9</v>
      </c>
      <c r="I13" s="1">
        <v>9</v>
      </c>
      <c r="J13" s="1">
        <v>9</v>
      </c>
      <c r="K13" s="1">
        <v>7</v>
      </c>
      <c r="L13" s="1">
        <v>8</v>
      </c>
      <c r="M13" s="1">
        <v>9</v>
      </c>
      <c r="N13" s="1">
        <v>9</v>
      </c>
      <c r="O13" s="1">
        <v>9</v>
      </c>
      <c r="P13" s="1">
        <v>6</v>
      </c>
      <c r="Q13" s="1">
        <v>7</v>
      </c>
      <c r="R13" s="1">
        <v>8</v>
      </c>
      <c r="S13" s="1">
        <v>8</v>
      </c>
      <c r="T13" s="1">
        <v>10</v>
      </c>
      <c r="U13" s="14">
        <f t="shared" si="0"/>
        <v>1</v>
      </c>
      <c r="V13" s="14">
        <f t="shared" si="1"/>
        <v>6</v>
      </c>
      <c r="W13" s="14">
        <f t="shared" si="2"/>
        <v>3</v>
      </c>
      <c r="X13" s="14">
        <f t="shared" si="3"/>
        <v>2</v>
      </c>
      <c r="Y13" s="14">
        <f t="shared" si="4"/>
        <v>1</v>
      </c>
      <c r="Z13" s="14">
        <f t="shared" si="5"/>
        <v>0</v>
      </c>
      <c r="AA13" s="14">
        <f t="shared" si="6"/>
        <v>0</v>
      </c>
      <c r="AB13" s="14">
        <f t="shared" si="7"/>
        <v>0</v>
      </c>
      <c r="AC13" s="14">
        <f t="shared" si="8"/>
        <v>0</v>
      </c>
      <c r="AD13" s="14">
        <f t="shared" si="9"/>
        <v>0</v>
      </c>
      <c r="AE13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0.16321000000000002</v>
      </c>
    </row>
    <row r="14" spans="1:37" x14ac:dyDescent="0.25">
      <c r="A14" s="1" t="s">
        <v>40</v>
      </c>
      <c r="B14" s="1" t="s">
        <v>48</v>
      </c>
      <c r="C14" t="s">
        <v>4</v>
      </c>
      <c r="D14" s="8">
        <f>_xlfn.RANK.EQ(Tabelle223[[#This Row],[Summe 10 Beste und Faktor]],Tabelle223[Summe 10 Beste und Faktor],0)</f>
        <v>12</v>
      </c>
      <c r="E14" s="11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87.440012002000003</v>
      </c>
      <c r="F14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87</v>
      </c>
      <c r="G14" s="8">
        <f>SUM(Tabelle223[[#This Row],[1.]:[13.]])</f>
        <v>96</v>
      </c>
      <c r="H14" s="1">
        <v>10</v>
      </c>
      <c r="I14" s="1">
        <v>9</v>
      </c>
      <c r="J14" s="1">
        <v>2</v>
      </c>
      <c r="K14" s="1">
        <v>5</v>
      </c>
      <c r="L14" s="1">
        <v>9</v>
      </c>
      <c r="M14" s="1">
        <v>9</v>
      </c>
      <c r="N14" s="1">
        <v>10</v>
      </c>
      <c r="O14" s="1">
        <v>10</v>
      </c>
      <c r="P14" s="1">
        <v>2</v>
      </c>
      <c r="Q14" s="1">
        <v>5</v>
      </c>
      <c r="R14" s="1">
        <v>6</v>
      </c>
      <c r="S14" s="1">
        <v>9</v>
      </c>
      <c r="T14" s="1">
        <v>10</v>
      </c>
      <c r="U14" s="15">
        <f t="shared" si="0"/>
        <v>4</v>
      </c>
      <c r="V14" s="15">
        <f t="shared" si="1"/>
        <v>4</v>
      </c>
      <c r="W14" s="15">
        <f t="shared" si="2"/>
        <v>0</v>
      </c>
      <c r="X14" s="14">
        <f t="shared" si="3"/>
        <v>0</v>
      </c>
      <c r="Y14" s="14">
        <f t="shared" si="4"/>
        <v>1</v>
      </c>
      <c r="Z14" s="14">
        <f t="shared" si="5"/>
        <v>2</v>
      </c>
      <c r="AA14" s="14">
        <f t="shared" si="6"/>
        <v>0</v>
      </c>
      <c r="AB14" s="14">
        <f t="shared" si="7"/>
        <v>0</v>
      </c>
      <c r="AC14" s="14">
        <f t="shared" si="8"/>
        <v>2</v>
      </c>
      <c r="AD14" s="14">
        <f t="shared" si="9"/>
        <v>0</v>
      </c>
      <c r="AE14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0.44001200200000001</v>
      </c>
    </row>
    <row r="15" spans="1:37" x14ac:dyDescent="0.25">
      <c r="A15" s="1" t="s">
        <v>72</v>
      </c>
      <c r="B15" s="1" t="s">
        <v>73</v>
      </c>
      <c r="C15" t="s">
        <v>3</v>
      </c>
      <c r="D15" s="9">
        <f>_xlfn.RANK.EQ(Tabelle223[[#This Row],[Summe 10 Beste und Faktor]],Tabelle223[Summe 10 Beste und Faktor],0)</f>
        <v>13</v>
      </c>
      <c r="E15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87.154201</v>
      </c>
      <c r="F15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87</v>
      </c>
      <c r="G15" s="9">
        <f>SUM(Tabelle223[[#This Row],[1.]:[13.]])</f>
        <v>106</v>
      </c>
      <c r="H15" s="1">
        <v>8</v>
      </c>
      <c r="I15" s="1">
        <v>8</v>
      </c>
      <c r="J15" s="1">
        <v>9</v>
      </c>
      <c r="K15" s="1">
        <v>5</v>
      </c>
      <c r="L15" s="1">
        <v>8</v>
      </c>
      <c r="M15" s="1">
        <v>9</v>
      </c>
      <c r="N15" s="1">
        <v>9</v>
      </c>
      <c r="O15" s="1">
        <v>10</v>
      </c>
      <c r="P15" s="1">
        <v>7</v>
      </c>
      <c r="Q15" s="1">
        <v>7</v>
      </c>
      <c r="R15" s="1">
        <v>8</v>
      </c>
      <c r="S15" s="1">
        <v>9</v>
      </c>
      <c r="T15" s="1">
        <v>9</v>
      </c>
      <c r="U15" s="14">
        <f t="shared" si="0"/>
        <v>1</v>
      </c>
      <c r="V15" s="14">
        <f t="shared" si="1"/>
        <v>5</v>
      </c>
      <c r="W15" s="14">
        <f t="shared" si="2"/>
        <v>4</v>
      </c>
      <c r="X15" s="14">
        <f t="shared" si="3"/>
        <v>2</v>
      </c>
      <c r="Y15" s="14">
        <f t="shared" si="4"/>
        <v>0</v>
      </c>
      <c r="Z15" s="14">
        <f t="shared" si="5"/>
        <v>1</v>
      </c>
      <c r="AA15" s="14">
        <f t="shared" si="6"/>
        <v>0</v>
      </c>
      <c r="AB15" s="14">
        <f t="shared" si="7"/>
        <v>0</v>
      </c>
      <c r="AC15" s="14">
        <f t="shared" si="8"/>
        <v>0</v>
      </c>
      <c r="AD15" s="14">
        <f t="shared" si="9"/>
        <v>0</v>
      </c>
      <c r="AE15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0.15420100000000003</v>
      </c>
    </row>
    <row r="16" spans="1:37" x14ac:dyDescent="0.25">
      <c r="A16" s="1" t="s">
        <v>76</v>
      </c>
      <c r="B16" s="1" t="s">
        <v>59</v>
      </c>
      <c r="C16" t="s">
        <v>4</v>
      </c>
      <c r="D16" s="9">
        <f>_xlfn.RANK.EQ(Tabelle223[[#This Row],[Summe 10 Beste und Faktor]],Tabelle223[Summe 10 Beste und Faktor],0)</f>
        <v>14</v>
      </c>
      <c r="E16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86.234111010000007</v>
      </c>
      <c r="F16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86</v>
      </c>
      <c r="G16" s="9">
        <f>SUM(Tabelle223[[#This Row],[1.]:[13.]])</f>
        <v>100</v>
      </c>
      <c r="H16" s="1">
        <v>6</v>
      </c>
      <c r="I16" s="1">
        <v>8</v>
      </c>
      <c r="J16" s="1">
        <v>8</v>
      </c>
      <c r="K16" s="1">
        <v>3</v>
      </c>
      <c r="L16" s="1">
        <v>5</v>
      </c>
      <c r="M16" s="1">
        <v>7</v>
      </c>
      <c r="N16" s="1">
        <v>8</v>
      </c>
      <c r="O16" s="1">
        <v>9</v>
      </c>
      <c r="P16" s="1">
        <v>8</v>
      </c>
      <c r="Q16" s="1">
        <v>9</v>
      </c>
      <c r="R16" s="1">
        <v>9</v>
      </c>
      <c r="S16" s="1">
        <v>10</v>
      </c>
      <c r="T16" s="1">
        <v>10</v>
      </c>
      <c r="U16" s="14">
        <f t="shared" si="0"/>
        <v>2</v>
      </c>
      <c r="V16" s="14">
        <f t="shared" si="1"/>
        <v>3</v>
      </c>
      <c r="W16" s="14">
        <f t="shared" si="2"/>
        <v>4</v>
      </c>
      <c r="X16" s="14">
        <f t="shared" si="3"/>
        <v>1</v>
      </c>
      <c r="Y16" s="14">
        <f t="shared" si="4"/>
        <v>1</v>
      </c>
      <c r="Z16" s="14">
        <f t="shared" si="5"/>
        <v>1</v>
      </c>
      <c r="AA16" s="14">
        <f t="shared" si="6"/>
        <v>0</v>
      </c>
      <c r="AB16" s="14">
        <f t="shared" si="7"/>
        <v>1</v>
      </c>
      <c r="AC16" s="14">
        <f t="shared" si="8"/>
        <v>0</v>
      </c>
      <c r="AD16" s="14">
        <f t="shared" si="9"/>
        <v>0</v>
      </c>
      <c r="AE16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0.23411101000000001</v>
      </c>
    </row>
    <row r="17" spans="1:31" x14ac:dyDescent="0.25">
      <c r="A17" s="1" t="s">
        <v>60</v>
      </c>
      <c r="B17" s="1" t="s">
        <v>61</v>
      </c>
      <c r="C17" t="s">
        <v>4</v>
      </c>
      <c r="D17" s="9">
        <f>_xlfn.RANK.EQ(Tabelle223[[#This Row],[Summe 10 Beste und Faktor]],Tabelle223[Summe 10 Beste und Faktor],0)</f>
        <v>15</v>
      </c>
      <c r="E17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86.146199999999993</v>
      </c>
      <c r="F17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86</v>
      </c>
      <c r="G17" s="9">
        <f>SUM(Tabelle223[[#This Row],[1.]:[13.]])</f>
        <v>108</v>
      </c>
      <c r="H17" s="1">
        <v>7</v>
      </c>
      <c r="I17" s="1">
        <v>8</v>
      </c>
      <c r="J17" s="1">
        <v>9</v>
      </c>
      <c r="K17" s="1">
        <v>8</v>
      </c>
      <c r="L17" s="1">
        <v>8</v>
      </c>
      <c r="M17" s="1">
        <v>9</v>
      </c>
      <c r="N17" s="1">
        <v>9</v>
      </c>
      <c r="O17" s="1">
        <v>10</v>
      </c>
      <c r="P17" s="1">
        <v>7</v>
      </c>
      <c r="Q17" s="1">
        <v>8</v>
      </c>
      <c r="R17" s="1">
        <v>8</v>
      </c>
      <c r="S17" s="1">
        <v>8</v>
      </c>
      <c r="T17" s="1">
        <v>9</v>
      </c>
      <c r="U17" s="14">
        <f t="shared" si="0"/>
        <v>1</v>
      </c>
      <c r="V17" s="14">
        <f t="shared" si="1"/>
        <v>4</v>
      </c>
      <c r="W17" s="14">
        <f t="shared" si="2"/>
        <v>6</v>
      </c>
      <c r="X17" s="14">
        <f t="shared" si="3"/>
        <v>2</v>
      </c>
      <c r="Y17" s="14">
        <f t="shared" si="4"/>
        <v>0</v>
      </c>
      <c r="Z17" s="14">
        <f t="shared" si="5"/>
        <v>0</v>
      </c>
      <c r="AA17" s="14">
        <f t="shared" si="6"/>
        <v>0</v>
      </c>
      <c r="AB17" s="14">
        <f t="shared" si="7"/>
        <v>0</v>
      </c>
      <c r="AC17" s="14">
        <f t="shared" si="8"/>
        <v>0</v>
      </c>
      <c r="AD17" s="14">
        <f t="shared" si="9"/>
        <v>0</v>
      </c>
      <c r="AE17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0.14620000000000002</v>
      </c>
    </row>
    <row r="18" spans="1:31" x14ac:dyDescent="0.25">
      <c r="A18" s="1" t="s">
        <v>44</v>
      </c>
      <c r="B18" s="1" t="s">
        <v>45</v>
      </c>
      <c r="C18" t="s">
        <v>3</v>
      </c>
      <c r="D18" s="9">
        <f>_xlfn.RANK.EQ(Tabelle223[[#This Row],[Summe 10 Beste und Faktor]],Tabelle223[Summe 10 Beste und Faktor],0)</f>
        <v>16</v>
      </c>
      <c r="E18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86.065100999999999</v>
      </c>
      <c r="F18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86</v>
      </c>
      <c r="G18" s="9">
        <f>SUM(Tabelle223[[#This Row],[1.]:[13.]])</f>
        <v>106</v>
      </c>
      <c r="H18" s="1">
        <v>8</v>
      </c>
      <c r="I18" s="1">
        <v>8</v>
      </c>
      <c r="J18" s="1">
        <v>9</v>
      </c>
      <c r="K18" s="1">
        <v>9</v>
      </c>
      <c r="L18" s="1">
        <v>9</v>
      </c>
      <c r="M18" s="1">
        <v>9</v>
      </c>
      <c r="N18" s="1">
        <v>9</v>
      </c>
      <c r="O18" s="1">
        <v>9</v>
      </c>
      <c r="P18" s="1">
        <v>5</v>
      </c>
      <c r="Q18" s="1">
        <v>7</v>
      </c>
      <c r="R18" s="1">
        <v>8</v>
      </c>
      <c r="S18" s="1">
        <v>8</v>
      </c>
      <c r="T18" s="1">
        <v>8</v>
      </c>
      <c r="U18" s="14">
        <f t="shared" si="0"/>
        <v>0</v>
      </c>
      <c r="V18" s="14">
        <f t="shared" si="1"/>
        <v>6</v>
      </c>
      <c r="W18" s="14">
        <f t="shared" si="2"/>
        <v>5</v>
      </c>
      <c r="X18" s="14">
        <f t="shared" si="3"/>
        <v>1</v>
      </c>
      <c r="Y18" s="14">
        <f t="shared" si="4"/>
        <v>0</v>
      </c>
      <c r="Z18" s="14">
        <f t="shared" si="5"/>
        <v>1</v>
      </c>
      <c r="AA18" s="14">
        <f t="shared" si="6"/>
        <v>0</v>
      </c>
      <c r="AB18" s="14">
        <f t="shared" si="7"/>
        <v>0</v>
      </c>
      <c r="AC18" s="14">
        <f t="shared" si="8"/>
        <v>0</v>
      </c>
      <c r="AD18" s="14">
        <f t="shared" si="9"/>
        <v>0</v>
      </c>
      <c r="AE18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6.5101000000000006E-2</v>
      </c>
    </row>
    <row r="19" spans="1:31" x14ac:dyDescent="0.25">
      <c r="A19" s="1" t="s">
        <v>77</v>
      </c>
      <c r="B19" s="1" t="s">
        <v>78</v>
      </c>
      <c r="C19" t="s">
        <v>3</v>
      </c>
      <c r="D19" s="9">
        <f>_xlfn.RANK.EQ(Tabelle223[[#This Row],[Summe 10 Beste und Faktor]],Tabelle223[Summe 10 Beste und Faktor],0)</f>
        <v>17</v>
      </c>
      <c r="E19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86.064300000000003</v>
      </c>
      <c r="F19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86</v>
      </c>
      <c r="G19" s="9">
        <f>SUM(Tabelle223[[#This Row],[1.]:[13.]])</f>
        <v>107</v>
      </c>
      <c r="H19" s="1">
        <v>8</v>
      </c>
      <c r="I19" s="1">
        <v>9</v>
      </c>
      <c r="J19" s="1">
        <v>9</v>
      </c>
      <c r="K19" s="1">
        <v>7</v>
      </c>
      <c r="L19" s="1">
        <v>7</v>
      </c>
      <c r="M19" s="1">
        <v>9</v>
      </c>
      <c r="N19" s="1">
        <v>9</v>
      </c>
      <c r="O19" s="1">
        <v>9</v>
      </c>
      <c r="P19" s="1">
        <v>7</v>
      </c>
      <c r="Q19" s="1">
        <v>8</v>
      </c>
      <c r="R19" s="1">
        <v>8</v>
      </c>
      <c r="S19" s="1">
        <v>8</v>
      </c>
      <c r="T19" s="1">
        <v>9</v>
      </c>
      <c r="U19" s="14">
        <f t="shared" si="0"/>
        <v>0</v>
      </c>
      <c r="V19" s="14">
        <f t="shared" si="1"/>
        <v>6</v>
      </c>
      <c r="W19" s="14">
        <f t="shared" si="2"/>
        <v>4</v>
      </c>
      <c r="X19" s="14">
        <f t="shared" si="3"/>
        <v>3</v>
      </c>
      <c r="Y19" s="14">
        <f t="shared" si="4"/>
        <v>0</v>
      </c>
      <c r="Z19" s="14">
        <f t="shared" si="5"/>
        <v>0</v>
      </c>
      <c r="AA19" s="14">
        <f t="shared" si="6"/>
        <v>0</v>
      </c>
      <c r="AB19" s="14">
        <f t="shared" si="7"/>
        <v>0</v>
      </c>
      <c r="AC19" s="14">
        <f t="shared" si="8"/>
        <v>0</v>
      </c>
      <c r="AD19" s="14">
        <f t="shared" si="9"/>
        <v>0</v>
      </c>
      <c r="AE19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6.4299999999999996E-2</v>
      </c>
    </row>
    <row r="20" spans="1:31" x14ac:dyDescent="0.25">
      <c r="A20" s="1" t="s">
        <v>84</v>
      </c>
      <c r="B20" s="1" t="s">
        <v>85</v>
      </c>
      <c r="C20" t="s">
        <v>3</v>
      </c>
      <c r="D20" s="9">
        <f>_xlfn.RANK.EQ(Tabelle223[[#This Row],[Summe 10 Beste und Faktor]],Tabelle223[Summe 10 Beste und Faktor],0)</f>
        <v>18</v>
      </c>
      <c r="E20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84.127110999999999</v>
      </c>
      <c r="F20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84</v>
      </c>
      <c r="G20" s="9">
        <f>SUM(Tabelle223[[#This Row],[1.]:[13.]])</f>
        <v>102</v>
      </c>
      <c r="H20" s="1">
        <v>8</v>
      </c>
      <c r="I20" s="1">
        <v>8</v>
      </c>
      <c r="J20" s="1">
        <v>9</v>
      </c>
      <c r="K20" s="1">
        <v>5</v>
      </c>
      <c r="L20" s="1">
        <v>6</v>
      </c>
      <c r="M20" s="1">
        <v>8</v>
      </c>
      <c r="N20" s="1">
        <v>8</v>
      </c>
      <c r="O20" s="1">
        <v>9</v>
      </c>
      <c r="P20" s="1">
        <v>7</v>
      </c>
      <c r="Q20" s="1">
        <v>8</v>
      </c>
      <c r="R20" s="1">
        <v>8</v>
      </c>
      <c r="S20" s="1">
        <v>8</v>
      </c>
      <c r="T20" s="1">
        <v>10</v>
      </c>
      <c r="U20" s="14">
        <f t="shared" si="0"/>
        <v>1</v>
      </c>
      <c r="V20" s="14">
        <f t="shared" si="1"/>
        <v>2</v>
      </c>
      <c r="W20" s="14">
        <f t="shared" si="2"/>
        <v>7</v>
      </c>
      <c r="X20" s="14">
        <f t="shared" si="3"/>
        <v>1</v>
      </c>
      <c r="Y20" s="14">
        <f t="shared" si="4"/>
        <v>1</v>
      </c>
      <c r="Z20" s="14">
        <f t="shared" si="5"/>
        <v>1</v>
      </c>
      <c r="AA20" s="14">
        <f t="shared" si="6"/>
        <v>0</v>
      </c>
      <c r="AB20" s="14">
        <f t="shared" si="7"/>
        <v>0</v>
      </c>
      <c r="AC20" s="14">
        <f t="shared" si="8"/>
        <v>0</v>
      </c>
      <c r="AD20" s="14">
        <f t="shared" si="9"/>
        <v>0</v>
      </c>
      <c r="AE20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0.127111</v>
      </c>
    </row>
    <row r="21" spans="1:31" x14ac:dyDescent="0.25">
      <c r="A21" s="1" t="s">
        <v>57</v>
      </c>
      <c r="B21" s="1" t="s">
        <v>58</v>
      </c>
      <c r="C21" t="s">
        <v>3</v>
      </c>
      <c r="D21" s="9">
        <f>_xlfn.RANK.EQ(Tabelle223[[#This Row],[Summe 10 Beste und Faktor]],Tabelle223[Summe 10 Beste und Faktor],0)</f>
        <v>19</v>
      </c>
      <c r="E21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83.223330000000004</v>
      </c>
      <c r="F21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83</v>
      </c>
      <c r="G21" s="9">
        <f>SUM(Tabelle223[[#This Row],[1.]:[13.]])</f>
        <v>101</v>
      </c>
      <c r="H21" s="1">
        <v>9</v>
      </c>
      <c r="I21" s="1">
        <v>9</v>
      </c>
      <c r="J21" s="1">
        <v>10</v>
      </c>
      <c r="K21" s="1">
        <v>6</v>
      </c>
      <c r="L21" s="1">
        <v>7</v>
      </c>
      <c r="M21" s="1">
        <v>8</v>
      </c>
      <c r="N21" s="1">
        <v>8</v>
      </c>
      <c r="O21" s="1">
        <v>8</v>
      </c>
      <c r="P21" s="1">
        <v>6</v>
      </c>
      <c r="Q21" s="1">
        <v>6</v>
      </c>
      <c r="R21" s="1">
        <v>7</v>
      </c>
      <c r="S21" s="1">
        <v>7</v>
      </c>
      <c r="T21" s="1">
        <v>10</v>
      </c>
      <c r="U21" s="14">
        <f t="shared" si="0"/>
        <v>2</v>
      </c>
      <c r="V21" s="14">
        <f t="shared" si="1"/>
        <v>2</v>
      </c>
      <c r="W21" s="14">
        <f t="shared" si="2"/>
        <v>3</v>
      </c>
      <c r="X21" s="14">
        <f t="shared" si="3"/>
        <v>3</v>
      </c>
      <c r="Y21" s="14">
        <f t="shared" si="4"/>
        <v>3</v>
      </c>
      <c r="Z21" s="14">
        <f t="shared" si="5"/>
        <v>0</v>
      </c>
      <c r="AA21" s="14">
        <f t="shared" si="6"/>
        <v>0</v>
      </c>
      <c r="AB21" s="14">
        <f t="shared" si="7"/>
        <v>0</v>
      </c>
      <c r="AC21" s="14">
        <f t="shared" si="8"/>
        <v>0</v>
      </c>
      <c r="AD21" s="14">
        <f t="shared" si="9"/>
        <v>0</v>
      </c>
      <c r="AE21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0.22333</v>
      </c>
    </row>
    <row r="22" spans="1:31" x14ac:dyDescent="0.25">
      <c r="A22" s="1" t="s">
        <v>42</v>
      </c>
      <c r="B22" s="1" t="s">
        <v>43</v>
      </c>
      <c r="C22" t="s">
        <v>3</v>
      </c>
      <c r="D22" s="9">
        <f>_xlfn.RANK.EQ(Tabelle223[[#This Row],[Summe 10 Beste und Faktor]],Tabelle223[Summe 10 Beste und Faktor],0)</f>
        <v>20</v>
      </c>
      <c r="E22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83.143129999999999</v>
      </c>
      <c r="F22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83</v>
      </c>
      <c r="G22" s="9">
        <f>SUM(Tabelle223[[#This Row],[1.]:[13.]])</f>
        <v>95</v>
      </c>
      <c r="H22" s="1">
        <v>8</v>
      </c>
      <c r="I22" s="1">
        <v>8</v>
      </c>
      <c r="J22" s="1">
        <v>0</v>
      </c>
      <c r="K22" s="1">
        <v>6</v>
      </c>
      <c r="L22" s="1">
        <v>8</v>
      </c>
      <c r="M22" s="1">
        <v>9</v>
      </c>
      <c r="N22" s="1">
        <v>9</v>
      </c>
      <c r="O22" s="1">
        <v>9</v>
      </c>
      <c r="P22" s="1">
        <v>6</v>
      </c>
      <c r="Q22" s="1">
        <v>6</v>
      </c>
      <c r="R22" s="1">
        <v>7</v>
      </c>
      <c r="S22" s="1">
        <v>9</v>
      </c>
      <c r="T22" s="1">
        <v>10</v>
      </c>
      <c r="U22" s="14">
        <f t="shared" si="0"/>
        <v>1</v>
      </c>
      <c r="V22" s="14">
        <f t="shared" si="1"/>
        <v>4</v>
      </c>
      <c r="W22" s="14">
        <f t="shared" si="2"/>
        <v>3</v>
      </c>
      <c r="X22" s="14">
        <f t="shared" si="3"/>
        <v>1</v>
      </c>
      <c r="Y22" s="14">
        <f t="shared" si="4"/>
        <v>3</v>
      </c>
      <c r="Z22" s="14">
        <f t="shared" si="5"/>
        <v>0</v>
      </c>
      <c r="AA22" s="14">
        <f t="shared" si="6"/>
        <v>0</v>
      </c>
      <c r="AB22" s="14">
        <f t="shared" si="7"/>
        <v>0</v>
      </c>
      <c r="AC22" s="14">
        <f t="shared" si="8"/>
        <v>0</v>
      </c>
      <c r="AD22" s="14">
        <f t="shared" si="9"/>
        <v>0</v>
      </c>
      <c r="AE22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0.14313000000000001</v>
      </c>
    </row>
    <row r="23" spans="1:31" x14ac:dyDescent="0.25">
      <c r="A23" s="1" t="s">
        <v>74</v>
      </c>
      <c r="B23" s="1" t="s">
        <v>75</v>
      </c>
      <c r="C23" t="s">
        <v>3</v>
      </c>
      <c r="D23" s="9">
        <f>_xlfn.RANK.EQ(Tabelle223[[#This Row],[Summe 10 Beste und Faktor]],Tabelle223[Summe 10 Beste und Faktor],0)</f>
        <v>21</v>
      </c>
      <c r="E23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81.035301099999998</v>
      </c>
      <c r="F23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81</v>
      </c>
      <c r="G23" s="9">
        <f>SUM(Tabelle223[[#This Row],[1.]:[13.]])</f>
        <v>97</v>
      </c>
      <c r="H23" s="1">
        <v>5</v>
      </c>
      <c r="I23" s="1">
        <v>7</v>
      </c>
      <c r="J23" s="1">
        <v>8</v>
      </c>
      <c r="K23" s="1">
        <v>4</v>
      </c>
      <c r="L23" s="1">
        <v>8</v>
      </c>
      <c r="M23" s="1">
        <v>8</v>
      </c>
      <c r="N23" s="1">
        <v>8</v>
      </c>
      <c r="O23" s="1">
        <v>9</v>
      </c>
      <c r="P23" s="1">
        <v>7</v>
      </c>
      <c r="Q23" s="1">
        <v>7</v>
      </c>
      <c r="R23" s="1">
        <v>8</v>
      </c>
      <c r="S23" s="1">
        <v>9</v>
      </c>
      <c r="T23" s="1">
        <v>9</v>
      </c>
      <c r="U23" s="14">
        <f t="shared" si="0"/>
        <v>0</v>
      </c>
      <c r="V23" s="14">
        <f t="shared" si="1"/>
        <v>3</v>
      </c>
      <c r="W23" s="14">
        <f t="shared" si="2"/>
        <v>5</v>
      </c>
      <c r="X23" s="14">
        <f t="shared" si="3"/>
        <v>3</v>
      </c>
      <c r="Y23" s="14">
        <f t="shared" si="4"/>
        <v>0</v>
      </c>
      <c r="Z23" s="14">
        <f t="shared" si="5"/>
        <v>1</v>
      </c>
      <c r="AA23" s="14">
        <f t="shared" si="6"/>
        <v>1</v>
      </c>
      <c r="AB23" s="14">
        <f t="shared" si="7"/>
        <v>0</v>
      </c>
      <c r="AC23" s="14">
        <f t="shared" si="8"/>
        <v>0</v>
      </c>
      <c r="AD23" s="14">
        <f t="shared" si="9"/>
        <v>0</v>
      </c>
      <c r="AE23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3.5301100000000002E-2</v>
      </c>
    </row>
    <row r="24" spans="1:31" x14ac:dyDescent="0.25">
      <c r="A24" s="1" t="s">
        <v>62</v>
      </c>
      <c r="B24" s="1" t="s">
        <v>63</v>
      </c>
      <c r="C24" t="s">
        <v>3</v>
      </c>
      <c r="D24" s="8">
        <f>_xlfn.RANK.EQ(Tabelle223[[#This Row],[Summe 10 Beste und Faktor]],Tabelle223[Summe 10 Beste und Faktor],0)</f>
        <v>22</v>
      </c>
      <c r="E24" s="11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79.131420109999993</v>
      </c>
      <c r="F24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79</v>
      </c>
      <c r="G24" s="8">
        <f>SUM(Tabelle223[[#This Row],[1.]:[13.]])</f>
        <v>92</v>
      </c>
      <c r="H24" s="1">
        <v>7</v>
      </c>
      <c r="I24" s="1">
        <v>8</v>
      </c>
      <c r="J24" s="1">
        <v>9</v>
      </c>
      <c r="K24" s="1">
        <v>6</v>
      </c>
      <c r="L24" s="1">
        <v>7</v>
      </c>
      <c r="M24" s="1">
        <v>7</v>
      </c>
      <c r="N24" s="1">
        <v>9</v>
      </c>
      <c r="O24" s="1">
        <v>10</v>
      </c>
      <c r="P24" s="1">
        <v>3</v>
      </c>
      <c r="Q24" s="1">
        <v>4</v>
      </c>
      <c r="R24" s="1">
        <v>6</v>
      </c>
      <c r="S24" s="1">
        <v>7</v>
      </c>
      <c r="T24" s="1">
        <v>9</v>
      </c>
      <c r="U24" s="15">
        <f t="shared" si="0"/>
        <v>1</v>
      </c>
      <c r="V24" s="15">
        <f t="shared" si="1"/>
        <v>3</v>
      </c>
      <c r="W24" s="15">
        <f t="shared" si="2"/>
        <v>1</v>
      </c>
      <c r="X24" s="14">
        <f t="shared" si="3"/>
        <v>4</v>
      </c>
      <c r="Y24" s="14">
        <f t="shared" si="4"/>
        <v>2</v>
      </c>
      <c r="Z24" s="14">
        <f t="shared" si="5"/>
        <v>0</v>
      </c>
      <c r="AA24" s="14">
        <f t="shared" si="6"/>
        <v>1</v>
      </c>
      <c r="AB24" s="14">
        <f t="shared" si="7"/>
        <v>1</v>
      </c>
      <c r="AC24" s="14">
        <f t="shared" si="8"/>
        <v>0</v>
      </c>
      <c r="AD24" s="14">
        <f t="shared" si="9"/>
        <v>0</v>
      </c>
      <c r="AE24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0.13142011000000001</v>
      </c>
    </row>
    <row r="25" spans="1:31" x14ac:dyDescent="0.25">
      <c r="A25" s="1" t="s">
        <v>40</v>
      </c>
      <c r="B25" s="1" t="s">
        <v>41</v>
      </c>
      <c r="C25" t="s">
        <v>4</v>
      </c>
      <c r="D25" s="9">
        <f>_xlfn.RANK.EQ(Tabelle223[[#This Row],[Summe 10 Beste und Faktor]],Tabelle223[Summe 10 Beste und Faktor],0)</f>
        <v>23</v>
      </c>
      <c r="E25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79.043130099999999</v>
      </c>
      <c r="F25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79</v>
      </c>
      <c r="G25" s="9">
        <f>SUM(Tabelle223[[#This Row],[1.]:[13.]])</f>
        <v>89</v>
      </c>
      <c r="H25" s="1">
        <v>9</v>
      </c>
      <c r="I25" s="1">
        <v>9</v>
      </c>
      <c r="J25" s="1">
        <v>9</v>
      </c>
      <c r="K25" s="1">
        <v>6</v>
      </c>
      <c r="L25" s="1">
        <v>6</v>
      </c>
      <c r="M25" s="1">
        <v>8</v>
      </c>
      <c r="N25" s="1">
        <v>8</v>
      </c>
      <c r="O25" s="1">
        <v>8</v>
      </c>
      <c r="P25" s="1">
        <v>4</v>
      </c>
      <c r="Q25" s="1">
        <v>6</v>
      </c>
      <c r="R25" s="1">
        <v>7</v>
      </c>
      <c r="S25" s="1">
        <v>9</v>
      </c>
      <c r="T25" s="1">
        <v>0</v>
      </c>
      <c r="U25" s="14">
        <f t="shared" si="0"/>
        <v>0</v>
      </c>
      <c r="V25" s="14">
        <f t="shared" si="1"/>
        <v>4</v>
      </c>
      <c r="W25" s="14">
        <f t="shared" si="2"/>
        <v>3</v>
      </c>
      <c r="X25" s="14">
        <f t="shared" si="3"/>
        <v>1</v>
      </c>
      <c r="Y25" s="14">
        <f t="shared" si="4"/>
        <v>3</v>
      </c>
      <c r="Z25" s="14">
        <f t="shared" si="5"/>
        <v>0</v>
      </c>
      <c r="AA25" s="14">
        <f t="shared" si="6"/>
        <v>1</v>
      </c>
      <c r="AB25" s="14">
        <f t="shared" si="7"/>
        <v>0</v>
      </c>
      <c r="AC25" s="14">
        <f t="shared" si="8"/>
        <v>0</v>
      </c>
      <c r="AD25" s="14">
        <f t="shared" si="9"/>
        <v>0</v>
      </c>
      <c r="AE25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4.3130100000000011E-2</v>
      </c>
    </row>
    <row r="26" spans="1:31" x14ac:dyDescent="0.25">
      <c r="A26" s="1" t="s">
        <v>40</v>
      </c>
      <c r="B26" s="1" t="s">
        <v>81</v>
      </c>
      <c r="C26" t="s">
        <v>4</v>
      </c>
      <c r="D26" s="9">
        <f>_xlfn.RANK.EQ(Tabelle223[[#This Row],[Summe 10 Beste und Faktor]],Tabelle223[Summe 10 Beste und Faktor],0)</f>
        <v>24</v>
      </c>
      <c r="E26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77.140161000000006</v>
      </c>
      <c r="F26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77</v>
      </c>
      <c r="G26" s="9">
        <f>SUM(Tabelle223[[#This Row],[1.]:[13.]])</f>
        <v>94</v>
      </c>
      <c r="H26" s="1">
        <v>6</v>
      </c>
      <c r="I26" s="1">
        <v>6</v>
      </c>
      <c r="J26" s="1">
        <v>7</v>
      </c>
      <c r="K26" s="1">
        <v>5</v>
      </c>
      <c r="L26" s="1">
        <v>6</v>
      </c>
      <c r="M26" s="1">
        <v>6</v>
      </c>
      <c r="N26" s="1">
        <v>9</v>
      </c>
      <c r="O26" s="1">
        <v>9</v>
      </c>
      <c r="P26" s="1">
        <v>6</v>
      </c>
      <c r="Q26" s="1">
        <v>6</v>
      </c>
      <c r="R26" s="1">
        <v>9</v>
      </c>
      <c r="S26" s="1">
        <v>9</v>
      </c>
      <c r="T26" s="1">
        <v>10</v>
      </c>
      <c r="U26" s="14">
        <f t="shared" si="0"/>
        <v>1</v>
      </c>
      <c r="V26" s="14">
        <f t="shared" si="1"/>
        <v>4</v>
      </c>
      <c r="W26" s="14">
        <f t="shared" si="2"/>
        <v>0</v>
      </c>
      <c r="X26" s="14">
        <f t="shared" si="3"/>
        <v>1</v>
      </c>
      <c r="Y26" s="14">
        <f t="shared" si="4"/>
        <v>6</v>
      </c>
      <c r="Z26" s="14">
        <f t="shared" si="5"/>
        <v>1</v>
      </c>
      <c r="AA26" s="14">
        <f t="shared" si="6"/>
        <v>0</v>
      </c>
      <c r="AB26" s="14">
        <f t="shared" si="7"/>
        <v>0</v>
      </c>
      <c r="AC26" s="14">
        <f t="shared" si="8"/>
        <v>0</v>
      </c>
      <c r="AD26" s="14">
        <f t="shared" si="9"/>
        <v>0</v>
      </c>
      <c r="AE26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0.14016100000000001</v>
      </c>
    </row>
    <row r="27" spans="1:31" x14ac:dyDescent="0.25">
      <c r="A27" s="1" t="s">
        <v>79</v>
      </c>
      <c r="B27" s="1" t="s">
        <v>80</v>
      </c>
      <c r="C27" t="s">
        <v>4</v>
      </c>
      <c r="D27" s="9">
        <f>_xlfn.RANK.EQ(Tabelle223[[#This Row],[Summe 10 Beste und Faktor]],Tabelle223[Summe 10 Beste und Faktor],0)</f>
        <v>25</v>
      </c>
      <c r="E27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72.211230040000004</v>
      </c>
      <c r="F27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72</v>
      </c>
      <c r="G27" s="9">
        <f>SUM(Tabelle223[[#This Row],[1.]:[13.]])</f>
        <v>81</v>
      </c>
      <c r="H27" s="1">
        <v>3</v>
      </c>
      <c r="I27" s="1">
        <v>6</v>
      </c>
      <c r="J27" s="1">
        <v>7</v>
      </c>
      <c r="K27" s="1">
        <v>3</v>
      </c>
      <c r="L27" s="1">
        <v>3</v>
      </c>
      <c r="M27" s="1">
        <v>6</v>
      </c>
      <c r="N27" s="1">
        <v>7</v>
      </c>
      <c r="O27" s="1">
        <v>10</v>
      </c>
      <c r="P27" s="1">
        <v>3</v>
      </c>
      <c r="Q27" s="1">
        <v>6</v>
      </c>
      <c r="R27" s="1">
        <v>8</v>
      </c>
      <c r="S27" s="1">
        <v>9</v>
      </c>
      <c r="T27" s="1">
        <v>10</v>
      </c>
      <c r="U27" s="14">
        <f t="shared" si="0"/>
        <v>2</v>
      </c>
      <c r="V27" s="14">
        <f t="shared" si="1"/>
        <v>1</v>
      </c>
      <c r="W27" s="14">
        <f t="shared" si="2"/>
        <v>1</v>
      </c>
      <c r="X27" s="14">
        <f t="shared" si="3"/>
        <v>2</v>
      </c>
      <c r="Y27" s="14">
        <f t="shared" si="4"/>
        <v>3</v>
      </c>
      <c r="Z27" s="14">
        <f t="shared" si="5"/>
        <v>0</v>
      </c>
      <c r="AA27" s="14">
        <f t="shared" si="6"/>
        <v>0</v>
      </c>
      <c r="AB27" s="14">
        <f t="shared" si="7"/>
        <v>4</v>
      </c>
      <c r="AC27" s="14">
        <f t="shared" si="8"/>
        <v>0</v>
      </c>
      <c r="AD27" s="14">
        <f t="shared" si="9"/>
        <v>0</v>
      </c>
      <c r="AE27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0.21123004000000004</v>
      </c>
    </row>
    <row r="28" spans="1:31" x14ac:dyDescent="0.25">
      <c r="A28" s="1" t="s">
        <v>50</v>
      </c>
      <c r="B28" s="1" t="s">
        <v>51</v>
      </c>
      <c r="C28" t="s">
        <v>4</v>
      </c>
      <c r="D28" s="9">
        <f>_xlfn.RANK.EQ(Tabelle223[[#This Row],[Summe 10 Beste und Faktor]],Tabelle223[Summe 10 Beste und Faktor],0)</f>
        <v>26</v>
      </c>
      <c r="E28" s="12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Row],[1.]:[13.]],3))+Tabelle223[[#This Row],[Faktor]]</f>
        <v>71.022231020000007</v>
      </c>
      <c r="F28" s="16">
        <f>SUM(Tabelle223[[#This Row],[1.]:[13.]])-IF(ISERROR(SMALL(Tabelle223[[#This Row],[1.]:[13.]],1)),0,SMALL(Tabelle223[[#This Row],[1.]:[13.]],1))-IF(ISERROR(SMALL(Tabelle223[[#This Row],[1.]:[13.]],2)),0,SMALL(Tabelle223[[#This Row],[1.]:[13.]],2))-IF(ISERROR(SMALL(Tabelle223[[#This Row],[1.]:[13.]],3)),0,SMALL(Tabelle223[[#This Row],[1.]:[13.]],3))</f>
        <v>71</v>
      </c>
      <c r="G28" s="9">
        <f>SUM(Tabelle223[[#This Row],[1.]:[13.]])</f>
        <v>77</v>
      </c>
      <c r="H28" s="1">
        <v>0</v>
      </c>
      <c r="I28" s="1">
        <v>7</v>
      </c>
      <c r="J28" s="1">
        <v>8</v>
      </c>
      <c r="K28" s="1">
        <v>5</v>
      </c>
      <c r="L28" s="1">
        <v>6</v>
      </c>
      <c r="M28" s="1">
        <v>6</v>
      </c>
      <c r="N28" s="1">
        <v>9</v>
      </c>
      <c r="O28" s="1">
        <v>9</v>
      </c>
      <c r="P28" s="1">
        <v>3</v>
      </c>
      <c r="Q28" s="1">
        <v>3</v>
      </c>
      <c r="R28" s="1">
        <v>6</v>
      </c>
      <c r="S28" s="1">
        <v>7</v>
      </c>
      <c r="T28" s="1">
        <v>8</v>
      </c>
      <c r="U28" s="14">
        <f t="shared" si="0"/>
        <v>0</v>
      </c>
      <c r="V28" s="14">
        <f t="shared" si="1"/>
        <v>2</v>
      </c>
      <c r="W28" s="14">
        <f t="shared" si="2"/>
        <v>2</v>
      </c>
      <c r="X28" s="14">
        <f t="shared" si="3"/>
        <v>2</v>
      </c>
      <c r="Y28" s="14">
        <f t="shared" si="4"/>
        <v>3</v>
      </c>
      <c r="Z28" s="14">
        <f t="shared" si="5"/>
        <v>1</v>
      </c>
      <c r="AA28" s="14">
        <f t="shared" si="6"/>
        <v>0</v>
      </c>
      <c r="AB28" s="14">
        <f t="shared" si="7"/>
        <v>2</v>
      </c>
      <c r="AC28" s="14">
        <f t="shared" si="8"/>
        <v>0</v>
      </c>
      <c r="AD28" s="14">
        <f t="shared" si="9"/>
        <v>0</v>
      </c>
      <c r="AE28" s="14">
        <f>Tabelle223[[#This Row],[Anzahl 10]]*0.1+Tabelle223[[#This Row],[Anzahl 9]]*0.01+Tabelle223[[#This Row],[Anzahl 8]]*0.001+Tabelle223[[#This Row],[Anzahl 7]]*0.0001+Tabelle223[[#This Row],[Anzahl 6]]*0.00001+Tabelle223[[#This Row],[Anzahl 5]]*0.000001+Tabelle223[[#This Row],[Anzahl 4]]*0.0000001+Tabelle223[[#This Row],[Anzahl 3]]*0.00000001+Tabelle223[[#This Row],[Anzahl 2]]*0.000000001+Tabelle223[[#This Row],[Anzahl 1]]*0.0000000001</f>
        <v>2.2231019999999997E-2</v>
      </c>
    </row>
  </sheetData>
  <mergeCells count="1">
    <mergeCell ref="H1:T1"/>
  </mergeCells>
  <dataValidations count="1">
    <dataValidation type="list" allowBlank="1" showInputMessage="1" showErrorMessage="1" sqref="C3:C28" xr:uid="{00000000-0002-0000-0000-000000000000}">
      <formula1>$AG$3:$AG$4</formula1>
    </dataValidation>
  </dataValidations>
  <printOptions horizontalCentered="1" verticalCentered="1"/>
  <pageMargins left="0.70866141732283472" right="0.70866141732283472" top="0.78740157480314965" bottom="0.78740157480314965" header="0.31496062992125984" footer="0.31496062992125984"/>
  <pageSetup paperSize="9" orientation="landscape" r:id="rId1"/>
  <headerFooter>
    <oddHeader>&amp;CPfingstpokal 2024</oddHeader>
    <oddFooter>&amp;L&amp;D&amp;C&amp;A&amp;R&amp;P/&amp;N</oddFooter>
  </headerFooter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7"/>
  <sheetViews>
    <sheetView zoomScaleNormal="100" workbookViewId="0">
      <selection activeCell="AG16" sqref="AG16"/>
    </sheetView>
  </sheetViews>
  <sheetFormatPr baseColWidth="10" defaultRowHeight="15" x14ac:dyDescent="0.25"/>
  <cols>
    <col min="1" max="1" width="15.7109375" style="1" customWidth="1"/>
    <col min="2" max="2" width="11.42578125" style="1"/>
    <col min="3" max="3" width="19.140625" bestFit="1" customWidth="1"/>
    <col min="4" max="4" width="8.7109375" customWidth="1"/>
    <col min="5" max="5" width="8.7109375" hidden="1" customWidth="1"/>
    <col min="6" max="6" width="8.7109375" customWidth="1"/>
    <col min="7" max="7" width="8.7109375" style="1" hidden="1" customWidth="1"/>
    <col min="8" max="20" width="4.42578125" style="1" customWidth="1"/>
    <col min="21" max="30" width="4.42578125" style="1" hidden="1" customWidth="1"/>
    <col min="31" max="31" width="12" style="1" hidden="1" customWidth="1"/>
    <col min="32" max="32" width="11.42578125" style="1" customWidth="1"/>
    <col min="33" max="33" width="19.140625" style="1" bestFit="1" customWidth="1"/>
    <col min="34" max="36" width="9.5703125" style="1" bestFit="1" customWidth="1"/>
    <col min="37" max="37" width="10.140625" style="1" bestFit="1" customWidth="1"/>
    <col min="38" max="16384" width="11.42578125" style="1"/>
  </cols>
  <sheetData>
    <row r="1" spans="1:37" x14ac:dyDescent="0.25">
      <c r="A1" s="6"/>
      <c r="B1" s="6"/>
      <c r="C1" s="7"/>
      <c r="D1" s="7"/>
      <c r="E1" s="7"/>
      <c r="F1" s="7"/>
      <c r="G1" s="6"/>
      <c r="H1" s="18" t="s">
        <v>12</v>
      </c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</row>
    <row r="2" spans="1:37" ht="60" x14ac:dyDescent="0.25">
      <c r="A2" s="3" t="s">
        <v>0</v>
      </c>
      <c r="B2" s="3" t="s">
        <v>1</v>
      </c>
      <c r="C2" s="4" t="s">
        <v>2</v>
      </c>
      <c r="D2" s="5" t="s">
        <v>11</v>
      </c>
      <c r="E2" s="5" t="s">
        <v>37</v>
      </c>
      <c r="F2" s="5" t="s">
        <v>10</v>
      </c>
      <c r="G2" s="5" t="s">
        <v>5</v>
      </c>
      <c r="H2" s="2" t="s">
        <v>13</v>
      </c>
      <c r="I2" s="2" t="s">
        <v>14</v>
      </c>
      <c r="J2" s="2" t="s">
        <v>15</v>
      </c>
      <c r="K2" s="2" t="s">
        <v>16</v>
      </c>
      <c r="L2" s="2" t="s">
        <v>17</v>
      </c>
      <c r="M2" s="2" t="s">
        <v>18</v>
      </c>
      <c r="N2" s="2" t="s">
        <v>19</v>
      </c>
      <c r="O2" s="2" t="s">
        <v>20</v>
      </c>
      <c r="P2" s="2" t="s">
        <v>21</v>
      </c>
      <c r="Q2" s="2" t="s">
        <v>22</v>
      </c>
      <c r="R2" s="2" t="s">
        <v>23</v>
      </c>
      <c r="S2" s="2" t="s">
        <v>24</v>
      </c>
      <c r="T2" s="2" t="s">
        <v>25</v>
      </c>
      <c r="U2" s="2" t="s">
        <v>26</v>
      </c>
      <c r="V2" s="2" t="s">
        <v>27</v>
      </c>
      <c r="W2" s="2" t="s">
        <v>28</v>
      </c>
      <c r="X2" s="2" t="s">
        <v>29</v>
      </c>
      <c r="Y2" s="2" t="s">
        <v>30</v>
      </c>
      <c r="Z2" s="2" t="s">
        <v>31</v>
      </c>
      <c r="AA2" s="2" t="s">
        <v>32</v>
      </c>
      <c r="AB2" s="2" t="s">
        <v>33</v>
      </c>
      <c r="AC2" s="2" t="s">
        <v>34</v>
      </c>
      <c r="AD2" s="2" t="s">
        <v>35</v>
      </c>
      <c r="AE2" s="2" t="s">
        <v>36</v>
      </c>
      <c r="AG2" s="1" t="s">
        <v>2</v>
      </c>
      <c r="AH2" s="1" t="s">
        <v>6</v>
      </c>
      <c r="AI2" s="1" t="s">
        <v>7</v>
      </c>
      <c r="AJ2" s="1" t="s">
        <v>8</v>
      </c>
      <c r="AK2" s="1" t="s">
        <v>9</v>
      </c>
    </row>
    <row r="3" spans="1:37" x14ac:dyDescent="0.25">
      <c r="A3" s="1" t="s">
        <v>47</v>
      </c>
      <c r="B3" s="1" t="s">
        <v>48</v>
      </c>
      <c r="C3" t="s">
        <v>3</v>
      </c>
      <c r="D3" s="9">
        <f>_xlfn.RANK.EQ(Tabelle22[[#This Row],[Summe 10 Beste und Faktor]],Tabelle22[Summe 10 Beste und Faktor],0)</f>
        <v>1</v>
      </c>
      <c r="E3" s="12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Row],[1.]:[13.]],3))+Tabelle22[[#This Row],[Faktor]]</f>
        <v>98.840999999999994</v>
      </c>
      <c r="F3" s="16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</f>
        <v>98</v>
      </c>
      <c r="G3" s="9">
        <f>SUM(Tabelle22[[#This Row],[1.]:[13.]])</f>
        <v>124</v>
      </c>
      <c r="H3" s="1">
        <v>8</v>
      </c>
      <c r="I3" s="1">
        <v>9</v>
      </c>
      <c r="J3" s="1">
        <v>9</v>
      </c>
      <c r="K3" s="1">
        <v>9</v>
      </c>
      <c r="L3" s="1">
        <v>9</v>
      </c>
      <c r="M3" s="1">
        <v>10</v>
      </c>
      <c r="N3" s="1">
        <v>10</v>
      </c>
      <c r="O3" s="1">
        <v>10</v>
      </c>
      <c r="P3" s="1">
        <v>10</v>
      </c>
      <c r="Q3" s="1">
        <v>10</v>
      </c>
      <c r="R3" s="1">
        <v>10</v>
      </c>
      <c r="S3" s="1">
        <v>10</v>
      </c>
      <c r="T3" s="1">
        <v>10</v>
      </c>
      <c r="U3" s="10">
        <f t="shared" ref="U3:U17" si="0">COUNTIF($H3:$T3,10)</f>
        <v>8</v>
      </c>
      <c r="V3" s="10">
        <f t="shared" ref="V3:V17" si="1">COUNTIF($H3:$T3,9)</f>
        <v>4</v>
      </c>
      <c r="W3" s="10">
        <f t="shared" ref="W3:W17" si="2">COUNTIF($H3:$T3,8)</f>
        <v>1</v>
      </c>
      <c r="X3" s="10">
        <f t="shared" ref="X3:X17" si="3">COUNTIF($H3:$T3,7)</f>
        <v>0</v>
      </c>
      <c r="Y3" s="10">
        <f t="shared" ref="Y3:Y17" si="4">COUNTIF($H3:$T3,6)</f>
        <v>0</v>
      </c>
      <c r="Z3" s="10">
        <f t="shared" ref="Z3:Z17" si="5">COUNTIF($H3:$T3,5)</f>
        <v>0</v>
      </c>
      <c r="AA3" s="10">
        <f t="shared" ref="AA3:AA17" si="6">COUNTIF($H3:$T3,4)</f>
        <v>0</v>
      </c>
      <c r="AB3" s="10">
        <f t="shared" ref="AB3:AB17" si="7">COUNTIF($H3:$T3,3)</f>
        <v>0</v>
      </c>
      <c r="AC3" s="10">
        <f t="shared" ref="AC3:AC17" si="8">COUNTIF($H3:$T3,2)</f>
        <v>0</v>
      </c>
      <c r="AD3" s="10">
        <f t="shared" ref="AD3:AD17" si="9">COUNTIF($H3:$T3,1)</f>
        <v>0</v>
      </c>
      <c r="AE3" s="10">
        <f>Tabelle22[[#This Row],[Anzahl 10]]*0.1+Tabelle22[[#This Row],[Anzahl 9]]*0.01+Tabelle22[[#This Row],[Anzahl 8]]*0.001+Tabelle22[[#This Row],[Anzahl 7]]*0.0001+Tabelle22[[#This Row],[Anzahl 6]]*0.00001+Tabelle22[[#This Row],[Anzahl 5]]*0.000001+Tabelle22[[#This Row],[Anzahl 4]]*0.0000001+Tabelle22[[#This Row],[Anzahl 3]]*0.00000001+Tabelle22[[#This Row],[Anzahl 2]]*0.000000001+Tabelle22[[#This Row],[Anzahl 1]]*0.0000000001</f>
        <v>0.84100000000000008</v>
      </c>
      <c r="AG3" s="1" t="s">
        <v>3</v>
      </c>
      <c r="AH3" s="11">
        <f t="array" ref="AH3">LARGE(IF(Tabelle35[[#This Row],[Verein]]=Tabelle22[Verein],Tabelle22[Summe 10 Beste],0),1)</f>
        <v>98</v>
      </c>
      <c r="AI3" s="11">
        <f t="array" ref="AI3">LARGE(IF(Tabelle35[[#This Row],[Verein]]=Tabelle22[Verein],Tabelle22[Summe 10 Beste],0),2)</f>
        <v>96</v>
      </c>
      <c r="AJ3" s="11">
        <f t="array" ref="AJ3">LARGE(IF(Tabelle35[[#This Row],[Verein]]=Tabelle22[Verein],Tabelle22[Summe 10 Beste],0),3)</f>
        <v>93</v>
      </c>
      <c r="AK3" s="11">
        <f>SUM(Tabelle35[[#This Row],[1. Platz]:[3. Platz]])</f>
        <v>287</v>
      </c>
    </row>
    <row r="4" spans="1:37" x14ac:dyDescent="0.25">
      <c r="A4" s="1" t="s">
        <v>44</v>
      </c>
      <c r="B4" s="1" t="s">
        <v>46</v>
      </c>
      <c r="C4" t="s">
        <v>3</v>
      </c>
      <c r="D4" s="9">
        <f>_xlfn.RANK.EQ(Tabelle22[[#This Row],[Summe 10 Beste und Faktor]],Tabelle22[Summe 10 Beste und Faktor],0)</f>
        <v>2</v>
      </c>
      <c r="E4" s="12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Row],[1.]:[13.]],3))+Tabelle22[[#This Row],[Faktor]]</f>
        <v>96.642099999999999</v>
      </c>
      <c r="F4" s="16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</f>
        <v>96</v>
      </c>
      <c r="G4" s="9">
        <f>SUM(Tabelle22[[#This Row],[1.]:[13.]])</f>
        <v>119</v>
      </c>
      <c r="H4" s="1">
        <v>7</v>
      </c>
      <c r="I4" s="1">
        <v>8</v>
      </c>
      <c r="J4" s="1">
        <v>8</v>
      </c>
      <c r="K4" s="1">
        <v>9</v>
      </c>
      <c r="L4" s="1">
        <v>9</v>
      </c>
      <c r="M4" s="1">
        <v>9</v>
      </c>
      <c r="N4" s="1">
        <v>9</v>
      </c>
      <c r="O4" s="1">
        <v>10</v>
      </c>
      <c r="P4" s="1">
        <v>10</v>
      </c>
      <c r="Q4" s="1">
        <v>10</v>
      </c>
      <c r="R4" s="1">
        <v>10</v>
      </c>
      <c r="S4" s="1">
        <v>10</v>
      </c>
      <c r="T4" s="1">
        <v>10</v>
      </c>
      <c r="U4" s="10">
        <f t="shared" si="0"/>
        <v>6</v>
      </c>
      <c r="V4" s="10">
        <f t="shared" si="1"/>
        <v>4</v>
      </c>
      <c r="W4" s="10">
        <f t="shared" si="2"/>
        <v>2</v>
      </c>
      <c r="X4" s="10">
        <f t="shared" si="3"/>
        <v>1</v>
      </c>
      <c r="Y4" s="10">
        <f t="shared" si="4"/>
        <v>0</v>
      </c>
      <c r="Z4" s="10">
        <f t="shared" si="5"/>
        <v>0</v>
      </c>
      <c r="AA4" s="10">
        <f t="shared" si="6"/>
        <v>0</v>
      </c>
      <c r="AB4" s="10">
        <f t="shared" si="7"/>
        <v>0</v>
      </c>
      <c r="AC4" s="10">
        <f t="shared" si="8"/>
        <v>0</v>
      </c>
      <c r="AD4" s="10">
        <f t="shared" si="9"/>
        <v>0</v>
      </c>
      <c r="AE4" s="10">
        <f>Tabelle22[[#This Row],[Anzahl 10]]*0.1+Tabelle22[[#This Row],[Anzahl 9]]*0.01+Tabelle22[[#This Row],[Anzahl 8]]*0.001+Tabelle22[[#This Row],[Anzahl 7]]*0.0001+Tabelle22[[#This Row],[Anzahl 6]]*0.00001+Tabelle22[[#This Row],[Anzahl 5]]*0.000001+Tabelle22[[#This Row],[Anzahl 4]]*0.0000001+Tabelle22[[#This Row],[Anzahl 3]]*0.00000001+Tabelle22[[#This Row],[Anzahl 2]]*0.000000001+Tabelle22[[#This Row],[Anzahl 1]]*0.0000000001</f>
        <v>0.64210000000000012</v>
      </c>
      <c r="AG4" s="1" t="s">
        <v>4</v>
      </c>
      <c r="AH4" s="11">
        <f t="array" ref="AH4">LARGE(IF(Tabelle35[[#This Row],[Verein]]=Tabelle22[Verein],Tabelle22[Summe 10 Beste],0),1)</f>
        <v>85</v>
      </c>
      <c r="AI4" s="11">
        <f t="array" ref="AI4">LARGE(IF(Tabelle35[[#This Row],[Verein]]=Tabelle22[Verein],Tabelle22[Summe 10 Beste],0),2)</f>
        <v>80</v>
      </c>
      <c r="AJ4" s="11">
        <f t="array" ref="AJ4">LARGE(IF(Tabelle35[[#This Row],[Verein]]=Tabelle22[Verein],Tabelle22[Summe 10 Beste],0),3)</f>
        <v>76</v>
      </c>
      <c r="AK4" s="11">
        <f>SUM(Tabelle35[[#This Row],[1. Platz]:[3. Platz]])</f>
        <v>241</v>
      </c>
    </row>
    <row r="5" spans="1:37" x14ac:dyDescent="0.25">
      <c r="A5" s="1" t="s">
        <v>54</v>
      </c>
      <c r="B5" s="1" t="s">
        <v>56</v>
      </c>
      <c r="C5" t="s">
        <v>3</v>
      </c>
      <c r="D5" s="9">
        <f>_xlfn.RANK.EQ(Tabelle22[[#This Row],[Summe 10 Beste und Faktor]],Tabelle22[Summe 10 Beste und Faktor],0)</f>
        <v>3</v>
      </c>
      <c r="E5" s="12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Row],[1.]:[13.]],3))+Tabelle22[[#This Row],[Faktor]]</f>
        <v>93.451210000000003</v>
      </c>
      <c r="F5" s="16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</f>
        <v>93</v>
      </c>
      <c r="G5" s="9">
        <f>SUM(Tabelle22[[#This Row],[1.]:[13.]])</f>
        <v>113</v>
      </c>
      <c r="H5" s="1">
        <v>6</v>
      </c>
      <c r="I5" s="1">
        <v>7</v>
      </c>
      <c r="J5" s="1">
        <v>7</v>
      </c>
      <c r="K5" s="1">
        <v>8</v>
      </c>
      <c r="L5" s="1">
        <v>9</v>
      </c>
      <c r="M5" s="1">
        <v>9</v>
      </c>
      <c r="N5" s="1">
        <v>9</v>
      </c>
      <c r="O5" s="1">
        <v>9</v>
      </c>
      <c r="P5" s="1">
        <v>9</v>
      </c>
      <c r="Q5" s="1">
        <v>10</v>
      </c>
      <c r="R5" s="1">
        <v>10</v>
      </c>
      <c r="S5" s="1">
        <v>10</v>
      </c>
      <c r="T5" s="1">
        <v>10</v>
      </c>
      <c r="U5" s="10">
        <f t="shared" si="0"/>
        <v>4</v>
      </c>
      <c r="V5" s="10">
        <f t="shared" si="1"/>
        <v>5</v>
      </c>
      <c r="W5" s="10">
        <f t="shared" si="2"/>
        <v>1</v>
      </c>
      <c r="X5" s="10">
        <f t="shared" si="3"/>
        <v>2</v>
      </c>
      <c r="Y5" s="10">
        <f t="shared" si="4"/>
        <v>1</v>
      </c>
      <c r="Z5" s="10">
        <f t="shared" si="5"/>
        <v>0</v>
      </c>
      <c r="AA5" s="10">
        <f t="shared" si="6"/>
        <v>0</v>
      </c>
      <c r="AB5" s="10">
        <f t="shared" si="7"/>
        <v>0</v>
      </c>
      <c r="AC5" s="10">
        <f t="shared" si="8"/>
        <v>0</v>
      </c>
      <c r="AD5" s="10">
        <f t="shared" si="9"/>
        <v>0</v>
      </c>
      <c r="AE5" s="10">
        <f>Tabelle22[[#This Row],[Anzahl 10]]*0.1+Tabelle22[[#This Row],[Anzahl 9]]*0.01+Tabelle22[[#This Row],[Anzahl 8]]*0.001+Tabelle22[[#This Row],[Anzahl 7]]*0.0001+Tabelle22[[#This Row],[Anzahl 6]]*0.00001+Tabelle22[[#This Row],[Anzahl 5]]*0.000001+Tabelle22[[#This Row],[Anzahl 4]]*0.0000001+Tabelle22[[#This Row],[Anzahl 3]]*0.00000001+Tabelle22[[#This Row],[Anzahl 2]]*0.000000001+Tabelle22[[#This Row],[Anzahl 1]]*0.0000000001</f>
        <v>0.45121</v>
      </c>
    </row>
    <row r="6" spans="1:37" x14ac:dyDescent="0.25">
      <c r="A6" s="1" t="s">
        <v>49</v>
      </c>
      <c r="B6" s="1" t="s">
        <v>48</v>
      </c>
      <c r="C6" t="s">
        <v>3</v>
      </c>
      <c r="D6" s="9">
        <f>_xlfn.RANK.EQ(Tabelle22[[#This Row],[Summe 10 Beste und Faktor]],Tabelle22[Summe 10 Beste und Faktor],0)</f>
        <v>4</v>
      </c>
      <c r="E6" s="12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Row],[1.]:[13.]],3))+Tabelle22[[#This Row],[Faktor]]</f>
        <v>92.443110000000004</v>
      </c>
      <c r="F6" s="16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</f>
        <v>92</v>
      </c>
      <c r="G6" s="9">
        <f>SUM(Tabelle22[[#This Row],[1.]:[13.]])</f>
        <v>113</v>
      </c>
      <c r="H6" s="1">
        <v>6</v>
      </c>
      <c r="I6" s="1">
        <v>7</v>
      </c>
      <c r="J6" s="1">
        <v>8</v>
      </c>
      <c r="K6" s="1">
        <v>8</v>
      </c>
      <c r="L6" s="1">
        <v>8</v>
      </c>
      <c r="M6" s="1">
        <v>9</v>
      </c>
      <c r="N6" s="1">
        <v>9</v>
      </c>
      <c r="O6" s="1">
        <v>9</v>
      </c>
      <c r="P6" s="1">
        <v>9</v>
      </c>
      <c r="Q6" s="1">
        <v>10</v>
      </c>
      <c r="R6" s="1">
        <v>10</v>
      </c>
      <c r="S6" s="1">
        <v>10</v>
      </c>
      <c r="T6" s="1">
        <v>10</v>
      </c>
      <c r="U6" s="14">
        <f t="shared" si="0"/>
        <v>4</v>
      </c>
      <c r="V6" s="14">
        <f t="shared" si="1"/>
        <v>4</v>
      </c>
      <c r="W6" s="14">
        <f t="shared" si="2"/>
        <v>3</v>
      </c>
      <c r="X6" s="14">
        <f t="shared" si="3"/>
        <v>1</v>
      </c>
      <c r="Y6" s="14">
        <f t="shared" si="4"/>
        <v>1</v>
      </c>
      <c r="Z6" s="14">
        <f t="shared" si="5"/>
        <v>0</v>
      </c>
      <c r="AA6" s="14">
        <f t="shared" si="6"/>
        <v>0</v>
      </c>
      <c r="AB6" s="14">
        <f t="shared" si="7"/>
        <v>0</v>
      </c>
      <c r="AC6" s="14">
        <f t="shared" si="8"/>
        <v>0</v>
      </c>
      <c r="AD6" s="14">
        <f t="shared" si="9"/>
        <v>0</v>
      </c>
      <c r="AE6" s="14">
        <f>Tabelle22[[#This Row],[Anzahl 10]]*0.1+Tabelle22[[#This Row],[Anzahl 9]]*0.01+Tabelle22[[#This Row],[Anzahl 8]]*0.001+Tabelle22[[#This Row],[Anzahl 7]]*0.0001+Tabelle22[[#This Row],[Anzahl 6]]*0.00001+Tabelle22[[#This Row],[Anzahl 5]]*0.000001+Tabelle22[[#This Row],[Anzahl 4]]*0.0000001+Tabelle22[[#This Row],[Anzahl 3]]*0.00000001+Tabelle22[[#This Row],[Anzahl 2]]*0.000000001+Tabelle22[[#This Row],[Anzahl 1]]*0.0000000001</f>
        <v>0.44311</v>
      </c>
    </row>
    <row r="7" spans="1:37" x14ac:dyDescent="0.25">
      <c r="A7" s="1" t="s">
        <v>52</v>
      </c>
      <c r="B7" s="1" t="s">
        <v>53</v>
      </c>
      <c r="C7" t="s">
        <v>3</v>
      </c>
      <c r="D7" s="9">
        <f>_xlfn.RANK.EQ(Tabelle22[[#This Row],[Summe 10 Beste und Faktor]],Tabelle22[Summe 10 Beste und Faktor],0)</f>
        <v>5</v>
      </c>
      <c r="E7" s="12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Row],[1.]:[13.]],3))+Tabelle22[[#This Row],[Faktor]]</f>
        <v>89.254199999999997</v>
      </c>
      <c r="F7" s="16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</f>
        <v>89</v>
      </c>
      <c r="G7" s="9">
        <f>SUM(Tabelle22[[#This Row],[1.]:[13.]])</f>
        <v>111</v>
      </c>
      <c r="H7" s="1">
        <v>7</v>
      </c>
      <c r="I7" s="1">
        <v>7</v>
      </c>
      <c r="J7" s="1">
        <v>8</v>
      </c>
      <c r="K7" s="1">
        <v>8</v>
      </c>
      <c r="L7" s="1">
        <v>8</v>
      </c>
      <c r="M7" s="1">
        <v>8</v>
      </c>
      <c r="N7" s="1">
        <v>9</v>
      </c>
      <c r="O7" s="1">
        <v>9</v>
      </c>
      <c r="P7" s="1">
        <v>9</v>
      </c>
      <c r="Q7" s="1">
        <v>9</v>
      </c>
      <c r="R7" s="1">
        <v>9</v>
      </c>
      <c r="S7" s="1">
        <v>10</v>
      </c>
      <c r="T7" s="1">
        <v>10</v>
      </c>
      <c r="U7" s="14">
        <f t="shared" si="0"/>
        <v>2</v>
      </c>
      <c r="V7" s="14">
        <f t="shared" si="1"/>
        <v>5</v>
      </c>
      <c r="W7" s="14">
        <f t="shared" si="2"/>
        <v>4</v>
      </c>
      <c r="X7" s="14">
        <f t="shared" si="3"/>
        <v>2</v>
      </c>
      <c r="Y7" s="14">
        <f t="shared" si="4"/>
        <v>0</v>
      </c>
      <c r="Z7" s="14">
        <f t="shared" si="5"/>
        <v>0</v>
      </c>
      <c r="AA7" s="14">
        <f t="shared" si="6"/>
        <v>0</v>
      </c>
      <c r="AB7" s="14">
        <f t="shared" si="7"/>
        <v>0</v>
      </c>
      <c r="AC7" s="14">
        <f t="shared" si="8"/>
        <v>0</v>
      </c>
      <c r="AD7" s="14">
        <f t="shared" si="9"/>
        <v>0</v>
      </c>
      <c r="AE7" s="14">
        <f>Tabelle22[[#This Row],[Anzahl 10]]*0.1+Tabelle22[[#This Row],[Anzahl 9]]*0.01+Tabelle22[[#This Row],[Anzahl 8]]*0.001+Tabelle22[[#This Row],[Anzahl 7]]*0.0001+Tabelle22[[#This Row],[Anzahl 6]]*0.00001+Tabelle22[[#This Row],[Anzahl 5]]*0.000001+Tabelle22[[#This Row],[Anzahl 4]]*0.0000001+Tabelle22[[#This Row],[Anzahl 3]]*0.00000001+Tabelle22[[#This Row],[Anzahl 2]]*0.000000001+Tabelle22[[#This Row],[Anzahl 1]]*0.0000000001</f>
        <v>0.25419999999999998</v>
      </c>
    </row>
    <row r="8" spans="1:37" x14ac:dyDescent="0.25">
      <c r="A8" s="1" t="s">
        <v>44</v>
      </c>
      <c r="B8" s="1" t="s">
        <v>45</v>
      </c>
      <c r="C8" t="s">
        <v>3</v>
      </c>
      <c r="D8" s="9">
        <f>_xlfn.RANK.EQ(Tabelle22[[#This Row],[Summe 10 Beste und Faktor]],Tabelle22[Summe 10 Beste und Faktor],0)</f>
        <v>6</v>
      </c>
      <c r="E8" s="12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Row],[1.]:[13.]],3))+Tabelle22[[#This Row],[Faktor]]</f>
        <v>88.246009999999998</v>
      </c>
      <c r="F8" s="16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</f>
        <v>88</v>
      </c>
      <c r="G8" s="9">
        <f>SUM(Tabelle22[[#This Row],[1.]:[13.]])</f>
        <v>110</v>
      </c>
      <c r="H8" s="1">
        <v>6</v>
      </c>
      <c r="I8" s="1">
        <v>8</v>
      </c>
      <c r="J8" s="1">
        <v>8</v>
      </c>
      <c r="K8" s="1">
        <v>8</v>
      </c>
      <c r="L8" s="1">
        <v>8</v>
      </c>
      <c r="M8" s="1">
        <v>8</v>
      </c>
      <c r="N8" s="1">
        <v>8</v>
      </c>
      <c r="O8" s="1">
        <v>9</v>
      </c>
      <c r="P8" s="1">
        <v>9</v>
      </c>
      <c r="Q8" s="1">
        <v>9</v>
      </c>
      <c r="R8" s="1">
        <v>9</v>
      </c>
      <c r="S8" s="1">
        <v>10</v>
      </c>
      <c r="T8" s="1">
        <v>10</v>
      </c>
      <c r="U8" s="14">
        <f t="shared" si="0"/>
        <v>2</v>
      </c>
      <c r="V8" s="14">
        <f t="shared" si="1"/>
        <v>4</v>
      </c>
      <c r="W8" s="14">
        <f t="shared" si="2"/>
        <v>6</v>
      </c>
      <c r="X8" s="14">
        <f t="shared" si="3"/>
        <v>0</v>
      </c>
      <c r="Y8" s="14">
        <f t="shared" si="4"/>
        <v>1</v>
      </c>
      <c r="Z8" s="14">
        <f t="shared" si="5"/>
        <v>0</v>
      </c>
      <c r="AA8" s="14">
        <f t="shared" si="6"/>
        <v>0</v>
      </c>
      <c r="AB8" s="14">
        <f t="shared" si="7"/>
        <v>0</v>
      </c>
      <c r="AC8" s="14">
        <f t="shared" si="8"/>
        <v>0</v>
      </c>
      <c r="AD8" s="14">
        <f t="shared" si="9"/>
        <v>0</v>
      </c>
      <c r="AE8" s="14">
        <f>Tabelle22[[#This Row],[Anzahl 10]]*0.1+Tabelle22[[#This Row],[Anzahl 9]]*0.01+Tabelle22[[#This Row],[Anzahl 8]]*0.001+Tabelle22[[#This Row],[Anzahl 7]]*0.0001+Tabelle22[[#This Row],[Anzahl 6]]*0.00001+Tabelle22[[#This Row],[Anzahl 5]]*0.000001+Tabelle22[[#This Row],[Anzahl 4]]*0.0000001+Tabelle22[[#This Row],[Anzahl 3]]*0.00000001+Tabelle22[[#This Row],[Anzahl 2]]*0.000000001+Tabelle22[[#This Row],[Anzahl 1]]*0.0000000001</f>
        <v>0.24601000000000003</v>
      </c>
    </row>
    <row r="9" spans="1:37" x14ac:dyDescent="0.25">
      <c r="A9" s="1" t="s">
        <v>50</v>
      </c>
      <c r="B9" s="1" t="s">
        <v>51</v>
      </c>
      <c r="C9" t="s">
        <v>4</v>
      </c>
      <c r="D9" s="9">
        <f>_xlfn.RANK.EQ(Tabelle22[[#This Row],[Summe 10 Beste und Faktor]],Tabelle22[Summe 10 Beste und Faktor],0)</f>
        <v>7</v>
      </c>
      <c r="E9" s="12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Row],[1.]:[13.]],3))+Tabelle22[[#This Row],[Faktor]]</f>
        <v>85.233320000000006</v>
      </c>
      <c r="F9" s="16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</f>
        <v>85</v>
      </c>
      <c r="G9" s="9">
        <f>SUM(Tabelle22[[#This Row],[1.]:[13.]])</f>
        <v>104</v>
      </c>
      <c r="H9" s="1">
        <v>6</v>
      </c>
      <c r="I9" s="1">
        <v>6</v>
      </c>
      <c r="J9" s="1">
        <v>7</v>
      </c>
      <c r="K9" s="1">
        <v>7</v>
      </c>
      <c r="L9" s="1">
        <v>7</v>
      </c>
      <c r="M9" s="1">
        <v>8</v>
      </c>
      <c r="N9" s="1">
        <v>8</v>
      </c>
      <c r="O9" s="1">
        <v>8</v>
      </c>
      <c r="P9" s="1">
        <v>9</v>
      </c>
      <c r="Q9" s="1">
        <v>9</v>
      </c>
      <c r="R9" s="1">
        <v>9</v>
      </c>
      <c r="S9" s="1">
        <v>10</v>
      </c>
      <c r="T9" s="1">
        <v>10</v>
      </c>
      <c r="U9" s="14">
        <f t="shared" si="0"/>
        <v>2</v>
      </c>
      <c r="V9" s="14">
        <f t="shared" si="1"/>
        <v>3</v>
      </c>
      <c r="W9" s="14">
        <f t="shared" si="2"/>
        <v>3</v>
      </c>
      <c r="X9" s="14">
        <f t="shared" si="3"/>
        <v>3</v>
      </c>
      <c r="Y9" s="14">
        <f t="shared" si="4"/>
        <v>2</v>
      </c>
      <c r="Z9" s="14">
        <f t="shared" si="5"/>
        <v>0</v>
      </c>
      <c r="AA9" s="14">
        <f t="shared" si="6"/>
        <v>0</v>
      </c>
      <c r="AB9" s="14">
        <f t="shared" si="7"/>
        <v>0</v>
      </c>
      <c r="AC9" s="14">
        <f t="shared" si="8"/>
        <v>0</v>
      </c>
      <c r="AD9" s="14">
        <f t="shared" si="9"/>
        <v>0</v>
      </c>
      <c r="AE9" s="14">
        <f>Tabelle22[[#This Row],[Anzahl 10]]*0.1+Tabelle22[[#This Row],[Anzahl 9]]*0.01+Tabelle22[[#This Row],[Anzahl 8]]*0.001+Tabelle22[[#This Row],[Anzahl 7]]*0.0001+Tabelle22[[#This Row],[Anzahl 6]]*0.00001+Tabelle22[[#This Row],[Anzahl 5]]*0.000001+Tabelle22[[#This Row],[Anzahl 4]]*0.0000001+Tabelle22[[#This Row],[Anzahl 3]]*0.00000001+Tabelle22[[#This Row],[Anzahl 2]]*0.000000001+Tabelle22[[#This Row],[Anzahl 1]]*0.0000000001</f>
        <v>0.23332</v>
      </c>
    </row>
    <row r="10" spans="1:37" x14ac:dyDescent="0.25">
      <c r="A10" s="1" t="s">
        <v>76</v>
      </c>
      <c r="B10" s="1" t="s">
        <v>59</v>
      </c>
      <c r="C10" t="s">
        <v>4</v>
      </c>
      <c r="D10" s="9">
        <f>_xlfn.RANK.EQ(Tabelle22[[#This Row],[Summe 10 Beste und Faktor]],Tabelle22[Summe 10 Beste und Faktor],0)</f>
        <v>8</v>
      </c>
      <c r="E10" s="12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Row],[1.]:[13.]],3))+Tabelle22[[#This Row],[Faktor]]</f>
        <v>80.231211021000007</v>
      </c>
      <c r="F10" s="16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</f>
        <v>80</v>
      </c>
      <c r="G10" s="9">
        <f>SUM(Tabelle22[[#This Row],[1.]:[13.]])</f>
        <v>88</v>
      </c>
      <c r="H10" s="1">
        <v>2</v>
      </c>
      <c r="I10" s="1">
        <v>3</v>
      </c>
      <c r="J10" s="1">
        <v>3</v>
      </c>
      <c r="K10" s="1">
        <v>5</v>
      </c>
      <c r="L10" s="1">
        <v>6</v>
      </c>
      <c r="M10" s="1">
        <v>7</v>
      </c>
      <c r="N10" s="1">
        <v>7</v>
      </c>
      <c r="O10" s="1">
        <v>8</v>
      </c>
      <c r="P10" s="1">
        <v>9</v>
      </c>
      <c r="Q10" s="1">
        <v>9</v>
      </c>
      <c r="R10" s="1">
        <v>9</v>
      </c>
      <c r="S10" s="1">
        <v>10</v>
      </c>
      <c r="T10" s="1">
        <v>10</v>
      </c>
      <c r="U10" s="14">
        <f t="shared" si="0"/>
        <v>2</v>
      </c>
      <c r="V10" s="14">
        <f t="shared" si="1"/>
        <v>3</v>
      </c>
      <c r="W10" s="14">
        <f t="shared" si="2"/>
        <v>1</v>
      </c>
      <c r="X10" s="14">
        <f t="shared" si="3"/>
        <v>2</v>
      </c>
      <c r="Y10" s="14">
        <f t="shared" si="4"/>
        <v>1</v>
      </c>
      <c r="Z10" s="14">
        <f t="shared" si="5"/>
        <v>1</v>
      </c>
      <c r="AA10" s="14">
        <f t="shared" si="6"/>
        <v>0</v>
      </c>
      <c r="AB10" s="14">
        <f t="shared" si="7"/>
        <v>2</v>
      </c>
      <c r="AC10" s="14">
        <f t="shared" si="8"/>
        <v>1</v>
      </c>
      <c r="AD10" s="14">
        <f t="shared" si="9"/>
        <v>0</v>
      </c>
      <c r="AE10" s="14">
        <f>Tabelle22[[#This Row],[Anzahl 10]]*0.1+Tabelle22[[#This Row],[Anzahl 9]]*0.01+Tabelle22[[#This Row],[Anzahl 8]]*0.001+Tabelle22[[#This Row],[Anzahl 7]]*0.0001+Tabelle22[[#This Row],[Anzahl 6]]*0.00001+Tabelle22[[#This Row],[Anzahl 5]]*0.000001+Tabelle22[[#This Row],[Anzahl 4]]*0.0000001+Tabelle22[[#This Row],[Anzahl 3]]*0.00000001+Tabelle22[[#This Row],[Anzahl 2]]*0.000000001+Tabelle22[[#This Row],[Anzahl 1]]*0.0000000001</f>
        <v>0.23121102100000002</v>
      </c>
    </row>
    <row r="11" spans="1:37" x14ac:dyDescent="0.25">
      <c r="A11" s="1" t="s">
        <v>57</v>
      </c>
      <c r="B11" s="1" t="s">
        <v>58</v>
      </c>
      <c r="C11" t="s">
        <v>3</v>
      </c>
      <c r="D11" s="9">
        <f>_xlfn.RANK.EQ(Tabelle22[[#This Row],[Summe 10 Beste und Faktor]],Tabelle22[Summe 10 Beste und Faktor],0)</f>
        <v>9</v>
      </c>
      <c r="E11" s="12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Row],[1.]:[13.]],3))+Tabelle22[[#This Row],[Faktor]]</f>
        <v>79.116022099999995</v>
      </c>
      <c r="F11" s="16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</f>
        <v>79</v>
      </c>
      <c r="G11" s="9">
        <f>SUM(Tabelle22[[#This Row],[1.]:[13.]])</f>
        <v>93</v>
      </c>
      <c r="H11" s="1">
        <v>4</v>
      </c>
      <c r="I11" s="1">
        <v>5</v>
      </c>
      <c r="J11" s="1">
        <v>5</v>
      </c>
      <c r="K11" s="1">
        <v>6</v>
      </c>
      <c r="L11" s="1">
        <v>6</v>
      </c>
      <c r="M11" s="1">
        <v>8</v>
      </c>
      <c r="N11" s="1">
        <v>8</v>
      </c>
      <c r="O11" s="1">
        <v>8</v>
      </c>
      <c r="P11" s="1">
        <v>8</v>
      </c>
      <c r="Q11" s="1">
        <v>8</v>
      </c>
      <c r="R11" s="1">
        <v>8</v>
      </c>
      <c r="S11" s="1">
        <v>9</v>
      </c>
      <c r="T11" s="1">
        <v>10</v>
      </c>
      <c r="U11" s="14">
        <f t="shared" si="0"/>
        <v>1</v>
      </c>
      <c r="V11" s="14">
        <f t="shared" si="1"/>
        <v>1</v>
      </c>
      <c r="W11" s="14">
        <f t="shared" si="2"/>
        <v>6</v>
      </c>
      <c r="X11" s="14">
        <f t="shared" si="3"/>
        <v>0</v>
      </c>
      <c r="Y11" s="14">
        <f t="shared" si="4"/>
        <v>2</v>
      </c>
      <c r="Z11" s="14">
        <f t="shared" si="5"/>
        <v>2</v>
      </c>
      <c r="AA11" s="14">
        <f t="shared" si="6"/>
        <v>1</v>
      </c>
      <c r="AB11" s="14">
        <f t="shared" si="7"/>
        <v>0</v>
      </c>
      <c r="AC11" s="14">
        <f t="shared" si="8"/>
        <v>0</v>
      </c>
      <c r="AD11" s="14">
        <f t="shared" si="9"/>
        <v>0</v>
      </c>
      <c r="AE11" s="14">
        <f>Tabelle22[[#This Row],[Anzahl 10]]*0.1+Tabelle22[[#This Row],[Anzahl 9]]*0.01+Tabelle22[[#This Row],[Anzahl 8]]*0.001+Tabelle22[[#This Row],[Anzahl 7]]*0.0001+Tabelle22[[#This Row],[Anzahl 6]]*0.00001+Tabelle22[[#This Row],[Anzahl 5]]*0.000001+Tabelle22[[#This Row],[Anzahl 4]]*0.0000001+Tabelle22[[#This Row],[Anzahl 3]]*0.00000001+Tabelle22[[#This Row],[Anzahl 2]]*0.000000001+Tabelle22[[#This Row],[Anzahl 1]]*0.0000000001</f>
        <v>0.11602210000000002</v>
      </c>
    </row>
    <row r="12" spans="1:37" x14ac:dyDescent="0.25">
      <c r="A12" s="1" t="s">
        <v>40</v>
      </c>
      <c r="B12" s="1" t="s">
        <v>41</v>
      </c>
      <c r="C12" t="s">
        <v>4</v>
      </c>
      <c r="D12" s="8">
        <f>_xlfn.RANK.EQ(Tabelle22[[#This Row],[Summe 10 Beste und Faktor]],Tabelle22[Summe 10 Beste und Faktor],0)</f>
        <v>10</v>
      </c>
      <c r="E12" s="11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Row],[1.]:[13.]],3))+Tabelle22[[#This Row],[Faktor]]</f>
        <v>76.122230200000004</v>
      </c>
      <c r="F12" s="16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</f>
        <v>76</v>
      </c>
      <c r="G12" s="8">
        <f>SUM(Tabelle22[[#This Row],[1.]:[13.]])</f>
        <v>84</v>
      </c>
      <c r="H12" s="1">
        <v>4</v>
      </c>
      <c r="I12" s="1">
        <v>4</v>
      </c>
      <c r="J12" s="1">
        <v>6</v>
      </c>
      <c r="K12" s="1">
        <v>6</v>
      </c>
      <c r="L12" s="1">
        <v>6</v>
      </c>
      <c r="M12" s="1">
        <v>7</v>
      </c>
      <c r="N12" s="1">
        <v>7</v>
      </c>
      <c r="O12" s="1">
        <v>8</v>
      </c>
      <c r="P12" s="1">
        <v>8</v>
      </c>
      <c r="Q12" s="1">
        <v>9</v>
      </c>
      <c r="R12" s="1">
        <v>9</v>
      </c>
      <c r="S12" s="1">
        <v>10</v>
      </c>
      <c r="T12" s="1">
        <v>0</v>
      </c>
      <c r="U12" s="15">
        <f t="shared" si="0"/>
        <v>1</v>
      </c>
      <c r="V12" s="15">
        <f t="shared" si="1"/>
        <v>2</v>
      </c>
      <c r="W12" s="15">
        <f t="shared" si="2"/>
        <v>2</v>
      </c>
      <c r="X12" s="14">
        <f t="shared" si="3"/>
        <v>2</v>
      </c>
      <c r="Y12" s="14">
        <f t="shared" si="4"/>
        <v>3</v>
      </c>
      <c r="Z12" s="14">
        <f t="shared" si="5"/>
        <v>0</v>
      </c>
      <c r="AA12" s="14">
        <f t="shared" si="6"/>
        <v>2</v>
      </c>
      <c r="AB12" s="14">
        <f t="shared" si="7"/>
        <v>0</v>
      </c>
      <c r="AC12" s="14">
        <f t="shared" si="8"/>
        <v>0</v>
      </c>
      <c r="AD12" s="14">
        <f t="shared" si="9"/>
        <v>0</v>
      </c>
      <c r="AE12" s="14">
        <f>Tabelle22[[#This Row],[Anzahl 10]]*0.1+Tabelle22[[#This Row],[Anzahl 9]]*0.01+Tabelle22[[#This Row],[Anzahl 8]]*0.001+Tabelle22[[#This Row],[Anzahl 7]]*0.0001+Tabelle22[[#This Row],[Anzahl 6]]*0.00001+Tabelle22[[#This Row],[Anzahl 5]]*0.000001+Tabelle22[[#This Row],[Anzahl 4]]*0.0000001+Tabelle22[[#This Row],[Anzahl 3]]*0.00000001+Tabelle22[[#This Row],[Anzahl 2]]*0.000000001+Tabelle22[[#This Row],[Anzahl 1]]*0.0000000001</f>
        <v>0.12223020000000002</v>
      </c>
    </row>
    <row r="13" spans="1:37" x14ac:dyDescent="0.25">
      <c r="A13" s="1" t="s">
        <v>42</v>
      </c>
      <c r="B13" s="1" t="s">
        <v>43</v>
      </c>
      <c r="C13" t="s">
        <v>3</v>
      </c>
      <c r="D13" s="8">
        <f>_xlfn.RANK.EQ(Tabelle22[[#This Row],[Summe 10 Beste und Faktor]],Tabelle22[Summe 10 Beste und Faktor],0)</f>
        <v>11</v>
      </c>
      <c r="E13" s="11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Row],[1.]:[13.]],3))+Tabelle22[[#This Row],[Faktor]]</f>
        <v>74.114112101000003</v>
      </c>
      <c r="F13" s="16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</f>
        <v>74</v>
      </c>
      <c r="G13" s="8">
        <f>SUM(Tabelle22[[#This Row],[1.]:[13.]])</f>
        <v>80</v>
      </c>
      <c r="H13" s="1">
        <v>2</v>
      </c>
      <c r="I13" s="1">
        <v>4</v>
      </c>
      <c r="J13" s="1">
        <v>5</v>
      </c>
      <c r="K13" s="1">
        <v>5</v>
      </c>
      <c r="L13" s="1">
        <v>7</v>
      </c>
      <c r="M13" s="1">
        <v>8</v>
      </c>
      <c r="N13" s="1">
        <v>8</v>
      </c>
      <c r="O13" s="1">
        <v>8</v>
      </c>
      <c r="P13" s="1">
        <v>8</v>
      </c>
      <c r="Q13" s="1">
        <v>9</v>
      </c>
      <c r="R13" s="1">
        <v>10</v>
      </c>
      <c r="S13" s="1">
        <v>6</v>
      </c>
      <c r="T13" s="1">
        <v>0</v>
      </c>
      <c r="U13" s="15">
        <f t="shared" si="0"/>
        <v>1</v>
      </c>
      <c r="V13" s="15">
        <f t="shared" si="1"/>
        <v>1</v>
      </c>
      <c r="W13" s="15">
        <f t="shared" si="2"/>
        <v>4</v>
      </c>
      <c r="X13" s="14">
        <f t="shared" si="3"/>
        <v>1</v>
      </c>
      <c r="Y13" s="14">
        <f t="shared" si="4"/>
        <v>1</v>
      </c>
      <c r="Z13" s="14">
        <f t="shared" si="5"/>
        <v>2</v>
      </c>
      <c r="AA13" s="14">
        <f t="shared" si="6"/>
        <v>1</v>
      </c>
      <c r="AB13" s="14">
        <f t="shared" si="7"/>
        <v>0</v>
      </c>
      <c r="AC13" s="14">
        <f t="shared" si="8"/>
        <v>1</v>
      </c>
      <c r="AD13" s="14">
        <f t="shared" si="9"/>
        <v>0</v>
      </c>
      <c r="AE13" s="14">
        <f>Tabelle22[[#This Row],[Anzahl 10]]*0.1+Tabelle22[[#This Row],[Anzahl 9]]*0.01+Tabelle22[[#This Row],[Anzahl 8]]*0.001+Tabelle22[[#This Row],[Anzahl 7]]*0.0001+Tabelle22[[#This Row],[Anzahl 6]]*0.00001+Tabelle22[[#This Row],[Anzahl 5]]*0.000001+Tabelle22[[#This Row],[Anzahl 4]]*0.0000001+Tabelle22[[#This Row],[Anzahl 3]]*0.00000001+Tabelle22[[#This Row],[Anzahl 2]]*0.000000001+Tabelle22[[#This Row],[Anzahl 1]]*0.0000000001</f>
        <v>0.11411210100000001</v>
      </c>
    </row>
    <row r="14" spans="1:37" x14ac:dyDescent="0.25">
      <c r="A14" s="1" t="s">
        <v>60</v>
      </c>
      <c r="B14" s="1" t="s">
        <v>61</v>
      </c>
      <c r="C14" t="s">
        <v>4</v>
      </c>
      <c r="D14" s="9">
        <f>_xlfn.RANK.EQ(Tabelle22[[#This Row],[Summe 10 Beste und Faktor]],Tabelle22[Summe 10 Beste und Faktor],0)</f>
        <v>12</v>
      </c>
      <c r="E14" s="12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Row],[1.]:[13.]],3))+Tabelle22[[#This Row],[Faktor]]</f>
        <v>73.211223200000006</v>
      </c>
      <c r="F14" s="16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</f>
        <v>73</v>
      </c>
      <c r="G14" s="9">
        <f>SUM(Tabelle22[[#This Row],[1.]:[13.]])</f>
        <v>86</v>
      </c>
      <c r="H14" s="1">
        <v>4</v>
      </c>
      <c r="I14" s="1">
        <v>4</v>
      </c>
      <c r="J14" s="1">
        <v>5</v>
      </c>
      <c r="K14" s="1">
        <v>5</v>
      </c>
      <c r="L14" s="1">
        <v>5</v>
      </c>
      <c r="M14" s="1">
        <v>6</v>
      </c>
      <c r="N14" s="1">
        <v>6</v>
      </c>
      <c r="O14" s="1">
        <v>7</v>
      </c>
      <c r="P14" s="1">
        <v>7</v>
      </c>
      <c r="Q14" s="1">
        <v>8</v>
      </c>
      <c r="R14" s="1">
        <v>9</v>
      </c>
      <c r="S14" s="1">
        <v>10</v>
      </c>
      <c r="T14" s="1">
        <v>10</v>
      </c>
      <c r="U14" s="14">
        <f t="shared" si="0"/>
        <v>2</v>
      </c>
      <c r="V14" s="14">
        <f t="shared" si="1"/>
        <v>1</v>
      </c>
      <c r="W14" s="14">
        <f t="shared" si="2"/>
        <v>1</v>
      </c>
      <c r="X14" s="14">
        <f t="shared" si="3"/>
        <v>2</v>
      </c>
      <c r="Y14" s="14">
        <f t="shared" si="4"/>
        <v>2</v>
      </c>
      <c r="Z14" s="14">
        <f t="shared" si="5"/>
        <v>3</v>
      </c>
      <c r="AA14" s="14">
        <f t="shared" si="6"/>
        <v>2</v>
      </c>
      <c r="AB14" s="14">
        <f t="shared" si="7"/>
        <v>0</v>
      </c>
      <c r="AC14" s="14">
        <f t="shared" si="8"/>
        <v>0</v>
      </c>
      <c r="AD14" s="14">
        <f t="shared" si="9"/>
        <v>0</v>
      </c>
      <c r="AE14" s="14">
        <f>Tabelle22[[#This Row],[Anzahl 10]]*0.1+Tabelle22[[#This Row],[Anzahl 9]]*0.01+Tabelle22[[#This Row],[Anzahl 8]]*0.001+Tabelle22[[#This Row],[Anzahl 7]]*0.0001+Tabelle22[[#This Row],[Anzahl 6]]*0.00001+Tabelle22[[#This Row],[Anzahl 5]]*0.000001+Tabelle22[[#This Row],[Anzahl 4]]*0.0000001+Tabelle22[[#This Row],[Anzahl 3]]*0.00000001+Tabelle22[[#This Row],[Anzahl 2]]*0.000000001+Tabelle22[[#This Row],[Anzahl 1]]*0.0000000001</f>
        <v>0.21122320000000003</v>
      </c>
    </row>
    <row r="15" spans="1:37" x14ac:dyDescent="0.25">
      <c r="A15" s="1" t="s">
        <v>38</v>
      </c>
      <c r="B15" s="1" t="s">
        <v>39</v>
      </c>
      <c r="C15" t="s">
        <v>4</v>
      </c>
      <c r="D15" s="8">
        <f>_xlfn.RANK.EQ(Tabelle22[[#This Row],[Summe 10 Beste und Faktor]],Tabelle22[Summe 10 Beste und Faktor],0)</f>
        <v>13</v>
      </c>
      <c r="E15" s="11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Row],[1.]:[13.]],3))+Tabelle22[[#This Row],[Faktor]]</f>
        <v>72.005231010000003</v>
      </c>
      <c r="F15" s="16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</f>
        <v>72</v>
      </c>
      <c r="G15" s="8">
        <f>SUM(Tabelle22[[#This Row],[1.]:[13.]])</f>
        <v>80</v>
      </c>
      <c r="H15" s="1">
        <v>3</v>
      </c>
      <c r="I15" s="1">
        <v>5</v>
      </c>
      <c r="J15" s="1">
        <v>6</v>
      </c>
      <c r="K15" s="1">
        <v>6</v>
      </c>
      <c r="L15" s="1">
        <v>6</v>
      </c>
      <c r="M15" s="1">
        <v>7</v>
      </c>
      <c r="N15" s="1">
        <v>7</v>
      </c>
      <c r="O15" s="1">
        <v>8</v>
      </c>
      <c r="P15" s="1">
        <v>8</v>
      </c>
      <c r="Q15" s="1">
        <v>8</v>
      </c>
      <c r="R15" s="1">
        <v>8</v>
      </c>
      <c r="S15" s="1">
        <v>8</v>
      </c>
      <c r="T15" s="1">
        <v>0</v>
      </c>
      <c r="U15" s="15">
        <f t="shared" si="0"/>
        <v>0</v>
      </c>
      <c r="V15" s="15">
        <f t="shared" si="1"/>
        <v>0</v>
      </c>
      <c r="W15" s="15">
        <f t="shared" si="2"/>
        <v>5</v>
      </c>
      <c r="X15" s="14">
        <f t="shared" si="3"/>
        <v>2</v>
      </c>
      <c r="Y15" s="14">
        <f t="shared" si="4"/>
        <v>3</v>
      </c>
      <c r="Z15" s="14">
        <f t="shared" si="5"/>
        <v>1</v>
      </c>
      <c r="AA15" s="14">
        <f t="shared" si="6"/>
        <v>0</v>
      </c>
      <c r="AB15" s="14">
        <f t="shared" si="7"/>
        <v>1</v>
      </c>
      <c r="AC15" s="14">
        <f t="shared" si="8"/>
        <v>0</v>
      </c>
      <c r="AD15" s="14">
        <f t="shared" si="9"/>
        <v>0</v>
      </c>
      <c r="AE15" s="14">
        <f>Tabelle22[[#This Row],[Anzahl 10]]*0.1+Tabelle22[[#This Row],[Anzahl 9]]*0.01+Tabelle22[[#This Row],[Anzahl 8]]*0.001+Tabelle22[[#This Row],[Anzahl 7]]*0.0001+Tabelle22[[#This Row],[Anzahl 6]]*0.00001+Tabelle22[[#This Row],[Anzahl 5]]*0.000001+Tabelle22[[#This Row],[Anzahl 4]]*0.0000001+Tabelle22[[#This Row],[Anzahl 3]]*0.00000001+Tabelle22[[#This Row],[Anzahl 2]]*0.000000001+Tabelle22[[#This Row],[Anzahl 1]]*0.0000000001</f>
        <v>5.2310099999999995E-3</v>
      </c>
    </row>
    <row r="16" spans="1:37" x14ac:dyDescent="0.25">
      <c r="A16" s="1" t="s">
        <v>54</v>
      </c>
      <c r="B16" s="1" t="s">
        <v>55</v>
      </c>
      <c r="C16" t="s">
        <v>3</v>
      </c>
      <c r="D16" s="9">
        <f>_xlfn.RANK.EQ(Tabelle22[[#This Row],[Summe 10 Beste und Faktor]],Tabelle22[Summe 10 Beste und Faktor],0)</f>
        <v>14</v>
      </c>
      <c r="E16" s="12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Row],[1.]:[13.]],3))+Tabelle22[[#This Row],[Faktor]]</f>
        <v>39.0122</v>
      </c>
      <c r="F16" s="16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</f>
        <v>39</v>
      </c>
      <c r="G16" s="9">
        <f>SUM(Tabelle22[[#This Row],[1.]:[13.]])</f>
        <v>39</v>
      </c>
      <c r="H16" s="1">
        <v>7</v>
      </c>
      <c r="I16" s="1">
        <v>7</v>
      </c>
      <c r="J16" s="1">
        <v>8</v>
      </c>
      <c r="K16" s="1">
        <v>8</v>
      </c>
      <c r="L16" s="1">
        <v>9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4">
        <f t="shared" si="0"/>
        <v>0</v>
      </c>
      <c r="V16" s="14">
        <f t="shared" si="1"/>
        <v>1</v>
      </c>
      <c r="W16" s="14">
        <f t="shared" si="2"/>
        <v>2</v>
      </c>
      <c r="X16" s="14">
        <f t="shared" si="3"/>
        <v>2</v>
      </c>
      <c r="Y16" s="14">
        <f t="shared" si="4"/>
        <v>0</v>
      </c>
      <c r="Z16" s="14">
        <f t="shared" si="5"/>
        <v>0</v>
      </c>
      <c r="AA16" s="14">
        <f t="shared" si="6"/>
        <v>0</v>
      </c>
      <c r="AB16" s="14">
        <f t="shared" si="7"/>
        <v>0</v>
      </c>
      <c r="AC16" s="14">
        <f t="shared" si="8"/>
        <v>0</v>
      </c>
      <c r="AD16" s="14">
        <f t="shared" si="9"/>
        <v>0</v>
      </c>
      <c r="AE16" s="14">
        <f>Tabelle22[[#This Row],[Anzahl 10]]*0.1+Tabelle22[[#This Row],[Anzahl 9]]*0.01+Tabelle22[[#This Row],[Anzahl 8]]*0.001+Tabelle22[[#This Row],[Anzahl 7]]*0.0001+Tabelle22[[#This Row],[Anzahl 6]]*0.00001+Tabelle22[[#This Row],[Anzahl 5]]*0.000001+Tabelle22[[#This Row],[Anzahl 4]]*0.0000001+Tabelle22[[#This Row],[Anzahl 3]]*0.00000001+Tabelle22[[#This Row],[Anzahl 2]]*0.000000001+Tabelle22[[#This Row],[Anzahl 1]]*0.0000000001</f>
        <v>1.2200000000000001E-2</v>
      </c>
    </row>
    <row r="17" spans="1:31" x14ac:dyDescent="0.25">
      <c r="A17" s="1" t="s">
        <v>40</v>
      </c>
      <c r="B17" s="1" t="s">
        <v>48</v>
      </c>
      <c r="C17" t="s">
        <v>4</v>
      </c>
      <c r="D17" s="9">
        <f>_xlfn.RANK.EQ(Tabelle22[[#This Row],[Summe 10 Beste und Faktor]],Tabelle22[Summe 10 Beste und Faktor],0)</f>
        <v>15</v>
      </c>
      <c r="E17" s="12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Row],[1.]:[13.]],3))+Tabelle22[[#This Row],[Faktor]]</f>
        <v>33.010110103099997</v>
      </c>
      <c r="F17" s="16">
        <f>SUM(Tabelle22[[#This Row],[1.]:[13.]])-IF(ISERROR(SMALL(Tabelle22[[#This Row],[1.]:[13.]],1)),0,SMALL(Tabelle22[[#This Row],[1.]:[13.]],1))-IF(ISERROR(SMALL(Tabelle22[[#This Row],[1.]:[13.]],2)),0,SMALL(Tabelle22[[#This Row],[1.]:[13.]],2))-IF(ISERROR(SMALL(Tabelle22[[#This Row],[1.]:[13.]],3)),0,SMALL(Tabelle22[[#This Row],[1.]:[13.]],3))</f>
        <v>33</v>
      </c>
      <c r="G17" s="9">
        <f>SUM(Tabelle22[[#This Row],[1.]:[13.]])</f>
        <v>33</v>
      </c>
      <c r="H17" s="1">
        <v>1</v>
      </c>
      <c r="I17" s="1">
        <v>2</v>
      </c>
      <c r="J17" s="1">
        <v>2</v>
      </c>
      <c r="K17" s="1">
        <v>2</v>
      </c>
      <c r="L17" s="1">
        <v>4</v>
      </c>
      <c r="M17" s="1">
        <v>6</v>
      </c>
      <c r="N17" s="1">
        <v>7</v>
      </c>
      <c r="O17" s="1">
        <v>9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4">
        <f t="shared" si="0"/>
        <v>0</v>
      </c>
      <c r="V17" s="14">
        <f t="shared" si="1"/>
        <v>1</v>
      </c>
      <c r="W17" s="14">
        <f t="shared" si="2"/>
        <v>0</v>
      </c>
      <c r="X17" s="14">
        <f t="shared" si="3"/>
        <v>1</v>
      </c>
      <c r="Y17" s="14">
        <f t="shared" si="4"/>
        <v>1</v>
      </c>
      <c r="Z17" s="14">
        <f t="shared" si="5"/>
        <v>0</v>
      </c>
      <c r="AA17" s="14">
        <f t="shared" si="6"/>
        <v>1</v>
      </c>
      <c r="AB17" s="14">
        <f t="shared" si="7"/>
        <v>0</v>
      </c>
      <c r="AC17" s="14">
        <f t="shared" si="8"/>
        <v>3</v>
      </c>
      <c r="AD17" s="14">
        <f t="shared" si="9"/>
        <v>1</v>
      </c>
      <c r="AE17" s="14">
        <f>Tabelle22[[#This Row],[Anzahl 10]]*0.1+Tabelle22[[#This Row],[Anzahl 9]]*0.01+Tabelle22[[#This Row],[Anzahl 8]]*0.001+Tabelle22[[#This Row],[Anzahl 7]]*0.0001+Tabelle22[[#This Row],[Anzahl 6]]*0.00001+Tabelle22[[#This Row],[Anzahl 5]]*0.000001+Tabelle22[[#This Row],[Anzahl 4]]*0.0000001+Tabelle22[[#This Row],[Anzahl 3]]*0.00000001+Tabelle22[[#This Row],[Anzahl 2]]*0.000000001+Tabelle22[[#This Row],[Anzahl 1]]*0.0000000001</f>
        <v>1.0110103099999998E-2</v>
      </c>
    </row>
  </sheetData>
  <mergeCells count="1">
    <mergeCell ref="H1:T1"/>
  </mergeCells>
  <dataValidations count="1">
    <dataValidation type="list" allowBlank="1" showInputMessage="1" showErrorMessage="1" sqref="C3:C17" xr:uid="{00000000-0002-0000-0100-000000000000}">
      <formula1>$AG$3:$AG$4</formula1>
    </dataValidation>
  </dataValidations>
  <printOptions horizontalCentered="1" verticalCentered="1"/>
  <pageMargins left="0.70866141732283472" right="0.70866141732283472" top="0.78740157480314965" bottom="0.78740157480314965" header="0.31496062992125984" footer="0.31496062992125984"/>
  <pageSetup paperSize="9" orientation="landscape" r:id="rId1"/>
  <headerFooter>
    <oddHeader>&amp;CPfingstpokal 2024</oddHeader>
    <oddFooter>&amp;L&amp;D&amp;C&amp;A&amp;R&amp;P/&amp;N</oddFooter>
  </headerFooter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Langwaffe</vt:lpstr>
      <vt:lpstr>Kurzwaffe</vt:lpstr>
    </vt:vector>
  </TitlesOfParts>
  <Company>Orgname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Jost Heyne</dc:creator>
  <cp:lastModifiedBy>Bernd Martens</cp:lastModifiedBy>
  <cp:lastPrinted>2025-06-10T11:21:24Z</cp:lastPrinted>
  <dcterms:created xsi:type="dcterms:W3CDTF">2022-05-02T10:10:37Z</dcterms:created>
  <dcterms:modified xsi:type="dcterms:W3CDTF">2025-06-10T11:32:00Z</dcterms:modified>
</cp:coreProperties>
</file>